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barton/Desktop/projects/"/>
    </mc:Choice>
  </mc:AlternateContent>
  <xr:revisionPtr revIDLastSave="0" documentId="13_ncr:1_{9A4B57EC-0E9A-CD49-BA3C-875E0C0FADD6}" xr6:coauthVersionLast="46" xr6:coauthVersionMax="46" xr10:uidLastSave="{00000000-0000-0000-0000-000000000000}"/>
  <bookViews>
    <workbookView xWindow="4600" yWindow="3500" windowWidth="29840" windowHeight="17860" xr2:uid="{4126C1D2-58B1-EB4A-936C-5B6A07E4A13C}"/>
  </bookViews>
  <sheets>
    <sheet name="SFM Calculator" sheetId="7" r:id="rId1"/>
    <sheet name="Table 1" sheetId="1" r:id="rId2"/>
    <sheet name="Table 2" sheetId="2" r:id="rId3"/>
    <sheet name="Table 3" sheetId="3" r:id="rId4"/>
    <sheet name="K Calculator" sheetId="4" r:id="rId5"/>
    <sheet name="PD Calculator" sheetId="5" r:id="rId6"/>
    <sheet name="Material Chart" sheetId="6" r:id="rId7"/>
    <sheet name="New Material 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5" l="1"/>
  <c r="B5" i="5"/>
  <c r="B6" i="4"/>
  <c r="B5" i="4"/>
  <c r="B4" i="5"/>
  <c r="B4" i="4"/>
  <c r="C5" i="7" l="1"/>
  <c r="C3" i="3"/>
  <c r="C4" i="3" s="1"/>
  <c r="C5" i="3" s="1"/>
  <c r="C6" i="3" s="1"/>
  <c r="C7" i="3" s="1"/>
  <c r="C8" i="3" s="1"/>
  <c r="C9" i="3" s="1"/>
  <c r="C10" i="3" s="1"/>
  <c r="C15" i="3" s="1"/>
  <c r="C16" i="3" s="1"/>
  <c r="C17" i="3" s="1"/>
  <c r="C18" i="3" s="1"/>
  <c r="C19" i="3" s="1"/>
  <c r="C20" i="3" s="1"/>
  <c r="C21" i="3" s="1"/>
  <c r="C22" i="3" s="1"/>
  <c r="B3" i="3"/>
  <c r="B4" i="3" s="1"/>
  <c r="B5" i="3" s="1"/>
  <c r="B6" i="3" s="1"/>
  <c r="B7" i="3" s="1"/>
  <c r="B8" i="3" s="1"/>
  <c r="B9" i="3" s="1"/>
  <c r="B3" i="2"/>
  <c r="B4" i="2" s="1"/>
  <c r="B5" i="2" s="1"/>
  <c r="B6" i="2" s="1"/>
  <c r="B7" i="2" s="1"/>
  <c r="B8" i="2" s="1"/>
  <c r="B9" i="2" s="1"/>
  <c r="B10" i="2" s="1"/>
  <c r="B15" i="2" s="1"/>
  <c r="B16" i="2" s="1"/>
  <c r="B17" i="2" s="1"/>
  <c r="B18" i="2" s="1"/>
  <c r="B19" i="2" s="1"/>
  <c r="B20" i="2" s="1"/>
  <c r="B21" i="2" s="1"/>
  <c r="B22" i="2" s="1"/>
  <c r="B9" i="1"/>
  <c r="C3" i="2" s="1"/>
  <c r="C4" i="2" s="1"/>
  <c r="C5" i="2" s="1"/>
  <c r="C6" i="2" s="1"/>
  <c r="C7" i="2" s="1"/>
  <c r="C8" i="2" s="1"/>
  <c r="C9" i="2" s="1"/>
  <c r="C10" i="2" s="1"/>
  <c r="C15" i="2" s="1"/>
  <c r="C16" i="2" s="1"/>
  <c r="C17" i="2" s="1"/>
  <c r="C18" i="2" s="1"/>
  <c r="C19" i="2" s="1"/>
  <c r="C20" i="2" s="1"/>
  <c r="C21" i="2" s="1"/>
  <c r="C22" i="2" s="1"/>
  <c r="B8" i="1"/>
  <c r="B7" i="1"/>
  <c r="B8" i="4"/>
  <c r="B5" i="8" s="1"/>
  <c r="B10" i="3" l="1"/>
  <c r="B15" i="3" s="1"/>
  <c r="B16" i="3" s="1"/>
  <c r="B17" i="3" s="1"/>
  <c r="B18" i="3" s="1"/>
  <c r="B19" i="3" s="1"/>
  <c r="B20" i="3" s="1"/>
  <c r="B21" i="3" s="1"/>
  <c r="B22" i="3" s="1"/>
  <c r="C10" i="7"/>
  <c r="C25" i="7"/>
  <c r="C16" i="7"/>
  <c r="C23" i="7"/>
  <c r="C15" i="7"/>
  <c r="C7" i="7"/>
  <c r="C20" i="7"/>
  <c r="C12" i="7"/>
  <c r="C27" i="7"/>
  <c r="C11" i="7"/>
  <c r="C26" i="7"/>
  <c r="C9" i="7"/>
  <c r="C22" i="7"/>
  <c r="C14" i="7"/>
  <c r="C6" i="7"/>
  <c r="C28" i="7"/>
  <c r="C19" i="7"/>
  <c r="C18" i="7"/>
  <c r="C17" i="7"/>
  <c r="C24" i="7"/>
  <c r="C8" i="7"/>
  <c r="C4" i="7"/>
  <c r="C21" i="7"/>
  <c r="C13" i="7"/>
  <c r="B8" i="5"/>
  <c r="B6" i="8" s="1"/>
</calcChain>
</file>

<file path=xl/sharedStrings.xml><?xml version="1.0" encoding="utf-8"?>
<sst xmlns="http://schemas.openxmlformats.org/spreadsheetml/2006/main" count="232" uniqueCount="145">
  <si>
    <t>Parameter</t>
  </si>
  <si>
    <t>Value</t>
  </si>
  <si>
    <t>Units</t>
  </si>
  <si>
    <t>RPM</t>
  </si>
  <si>
    <r>
      <t>PD</t>
    </r>
    <r>
      <rPr>
        <vertAlign val="subscript"/>
        <sz val="12"/>
        <color theme="1"/>
        <rFont val="Calibri (Body)"/>
      </rPr>
      <t>SS</t>
    </r>
  </si>
  <si>
    <r>
      <t>1/2*B</t>
    </r>
    <r>
      <rPr>
        <vertAlign val="subscript"/>
        <sz val="12"/>
        <color theme="1"/>
        <rFont val="Calibri (Body)"/>
      </rPr>
      <t>lim</t>
    </r>
  </si>
  <si>
    <r>
      <t>2*PD</t>
    </r>
    <r>
      <rPr>
        <vertAlign val="subscript"/>
        <sz val="12"/>
        <color theme="1"/>
        <rFont val="Calibri (Body)"/>
      </rPr>
      <t>DOC</t>
    </r>
  </si>
  <si>
    <r>
      <t>3/4*PD</t>
    </r>
    <r>
      <rPr>
        <vertAlign val="subscript"/>
        <sz val="12"/>
        <color theme="1"/>
        <rFont val="Calibri (Body)"/>
      </rPr>
      <t>SS</t>
    </r>
  </si>
  <si>
    <r>
      <t>PD</t>
    </r>
    <r>
      <rPr>
        <vertAlign val="subscript"/>
        <sz val="12"/>
        <color theme="1"/>
        <rFont val="Calibri (Body)"/>
      </rPr>
      <t>DOC</t>
    </r>
  </si>
  <si>
    <t>in</t>
  </si>
  <si>
    <t>SS</t>
  </si>
  <si>
    <t>Stable or Chatter</t>
  </si>
  <si>
    <t>Cut 1</t>
  </si>
  <si>
    <t>Cut 2</t>
  </si>
  <si>
    <t>Cut 4</t>
  </si>
  <si>
    <t>Cut 5</t>
  </si>
  <si>
    <t>Cut 6</t>
  </si>
  <si>
    <t>Cut 3</t>
  </si>
  <si>
    <t>Cut 7</t>
  </si>
  <si>
    <t>Cut 8</t>
  </si>
  <si>
    <r>
      <t>B</t>
    </r>
    <r>
      <rPr>
        <vertAlign val="subscript"/>
        <sz val="12"/>
        <color theme="1"/>
        <rFont val="Calibri (Body)"/>
      </rPr>
      <t>lim</t>
    </r>
  </si>
  <si>
    <t>Stable</t>
  </si>
  <si>
    <t>Chatter</t>
  </si>
  <si>
    <r>
      <t>PD</t>
    </r>
    <r>
      <rPr>
        <vertAlign val="subscript"/>
        <sz val="12"/>
        <color theme="1"/>
        <rFont val="Calibri (Body)"/>
      </rPr>
      <t>lim-test</t>
    </r>
  </si>
  <si>
    <r>
      <t>K</t>
    </r>
    <r>
      <rPr>
        <vertAlign val="subscript"/>
        <sz val="12"/>
        <color theme="1"/>
        <rFont val="Calibri (Body)"/>
      </rPr>
      <t>s</t>
    </r>
  </si>
  <si>
    <r>
      <t>b</t>
    </r>
    <r>
      <rPr>
        <vertAlign val="subscript"/>
        <sz val="12"/>
        <color theme="1"/>
        <rFont val="Calibri (Body)"/>
      </rPr>
      <t>lim</t>
    </r>
  </si>
  <si>
    <r>
      <t>b</t>
    </r>
    <r>
      <rPr>
        <vertAlign val="subscript"/>
        <sz val="12"/>
        <color theme="1"/>
        <rFont val="Calibri (Body)"/>
      </rPr>
      <t>lim-test</t>
    </r>
  </si>
  <si>
    <r>
      <t>K</t>
    </r>
    <r>
      <rPr>
        <b/>
        <vertAlign val="subscript"/>
        <sz val="16"/>
        <color theme="1"/>
        <rFont val="Calibri (Body)"/>
      </rPr>
      <t>s</t>
    </r>
    <r>
      <rPr>
        <b/>
        <vertAlign val="subscript"/>
        <sz val="16"/>
        <color theme="1"/>
        <rFont val="Calibri"/>
        <family val="2"/>
        <scheme val="minor"/>
      </rPr>
      <t>-new</t>
    </r>
    <r>
      <rPr>
        <b/>
        <sz val="16"/>
        <color theme="1"/>
        <rFont val="Calibri"/>
        <family val="2"/>
        <scheme val="minor"/>
      </rPr>
      <t xml:space="preserve"> Calculator</t>
    </r>
  </si>
  <si>
    <t xml:space="preserve"> </t>
  </si>
  <si>
    <t xml:space="preserve"> </t>
  </si>
  <si>
    <r>
      <t>PD</t>
    </r>
    <r>
      <rPr>
        <vertAlign val="subscript"/>
        <sz val="12"/>
        <color theme="1"/>
        <rFont val="Calibri (Body)"/>
      </rPr>
      <t>ss</t>
    </r>
  </si>
  <si>
    <r>
      <t></t>
    </r>
    <r>
      <rPr>
        <b/>
        <vertAlign val="subscript"/>
        <sz val="18"/>
        <color theme="1"/>
        <rFont val="Calibri (Body)"/>
      </rPr>
      <t>new</t>
    </r>
  </si>
  <si>
    <r>
      <t>K</t>
    </r>
    <r>
      <rPr>
        <b/>
        <vertAlign val="subscript"/>
        <sz val="16"/>
        <color theme="1"/>
        <rFont val="Calibri (Body)"/>
      </rPr>
      <t>s-new</t>
    </r>
  </si>
  <si>
    <t>Process Damping Calculator</t>
  </si>
  <si>
    <t>Material</t>
  </si>
  <si>
    <t>K</t>
  </si>
  <si>
    <t>PD</t>
  </si>
  <si>
    <t>H1</t>
  </si>
  <si>
    <t>H2</t>
  </si>
  <si>
    <t>H3</t>
  </si>
  <si>
    <t>K1</t>
  </si>
  <si>
    <t>K2</t>
  </si>
  <si>
    <t>K3</t>
  </si>
  <si>
    <t>M1</t>
  </si>
  <si>
    <t>M2</t>
  </si>
  <si>
    <t>M3</t>
  </si>
  <si>
    <t>N1</t>
  </si>
  <si>
    <t>N2</t>
  </si>
  <si>
    <t>N3</t>
  </si>
  <si>
    <t>N4</t>
  </si>
  <si>
    <t>N5</t>
  </si>
  <si>
    <t>N6</t>
  </si>
  <si>
    <t>N7</t>
  </si>
  <si>
    <t>P0</t>
  </si>
  <si>
    <t>P1</t>
  </si>
  <si>
    <t>P2</t>
  </si>
  <si>
    <t>P3</t>
  </si>
  <si>
    <t>P4</t>
  </si>
  <si>
    <t>P5</t>
  </si>
  <si>
    <t>P6</t>
  </si>
  <si>
    <t>S1</t>
  </si>
  <si>
    <t>S2</t>
  </si>
  <si>
    <t>S3</t>
  </si>
  <si>
    <t>S4</t>
  </si>
  <si>
    <t>Hardened Steel (44-48 Rc)</t>
  </si>
  <si>
    <t>Hardened Steel (48-55 Rc)</t>
  </si>
  <si>
    <t>Hardened Steel (56-60 Rc)</t>
  </si>
  <si>
    <t>Gray Cast Iron</t>
  </si>
  <si>
    <t>Low and Medium-Strength Ductile Irons (Nodular Irons) and Compacted Graphite Irons (CGI)</t>
  </si>
  <si>
    <t>High-Strength Ductile Irons and Austempered Ductile Iron (ADI)</t>
  </si>
  <si>
    <t>Austenitic Stainless Steel</t>
  </si>
  <si>
    <t>High-Strength Austenitic Stainless and Cast Stainless Steels</t>
  </si>
  <si>
    <t>Duplex Stainless Steel</t>
  </si>
  <si>
    <t>Wrought Aluminum</t>
  </si>
  <si>
    <t>Low-Silicon Aluminum Alloys and Magnesium Alloys</t>
  </si>
  <si>
    <t>High-Silicon Aluminum Alloys and Magnesium Alloys</t>
  </si>
  <si>
    <t>Copper, Brass, Zinc-Based on Machinability Index Range of 70-100</t>
  </si>
  <si>
    <t>Nylon, Plastics, Rubbers, Phenolics, Resins, Fiberglass</t>
  </si>
  <si>
    <t>Carbon, Graphite Composites, CFRP</t>
  </si>
  <si>
    <t>Metal Matrix Composites (MMC)</t>
  </si>
  <si>
    <t>Low-Carbon Steels, Long Chipping</t>
  </si>
  <si>
    <t>Low-Carbon Steels, Short Chipping, Free Machining</t>
  </si>
  <si>
    <t>Medium and High-Carbon Steels</t>
  </si>
  <si>
    <t>Alloy Steels and Tool Steels (-35 Rc)</t>
  </si>
  <si>
    <t>Alloy Steels and Tool Steels (35-48 Rc)</t>
  </si>
  <si>
    <t>Ferritic, Martensitic, and PH Stainless Steels (-35 Rc)</t>
  </si>
  <si>
    <t>High Strength Ferritic, Martensitic, and PH Stainless Steels (35-48 Rc)</t>
  </si>
  <si>
    <t>Iron-Based, Heat-Resistant Alloys</t>
  </si>
  <si>
    <t>Cobalt-Based, Heat-Resistant Alloys</t>
  </si>
  <si>
    <t>Nickel-Based, Heat-Resistant Alloys</t>
  </si>
  <si>
    <t>Titanium and Titanium Alloys</t>
  </si>
  <si>
    <t>Material Description</t>
  </si>
  <si>
    <t>H10, H11, H13, D2, D3, 4340, P20</t>
  </si>
  <si>
    <t>Class 20, 25, 30, 35, 40, 45, 50, 55, 60, G1800, G3000, G3500, G4000</t>
  </si>
  <si>
    <t>60-40-18, 65-45-12, 80-55-06, SAE J434:D4018, D4512, D5506, ASTM, A47: Grade 32510, 35018, SAE J158: Grade M3210, M4504, M5003, M5503,M7002, ASTM A842: Grade 250, 300, 350, 400, 450</t>
  </si>
  <si>
    <t>ASTM A536:100-70-03, 120-90-02, SAE J434: D7003, SAE J158: Grade M8501AST A897: 125-80-10, 150-100-7, 175-125-4, 200-150-1, 230-185</t>
  </si>
  <si>
    <t>200 Series, 301, 302, 304, 304L, 309</t>
  </si>
  <si>
    <t>310, 316, 316L, 321, 347, 384 ASTM Cast XM-1, XM-5, XM-7, XM-21</t>
  </si>
  <si>
    <t>323, 329, F55, 2205, S329000</t>
  </si>
  <si>
    <t>2025, 5050, 7050, 1000, 2017</t>
  </si>
  <si>
    <t>2024, 6061, 7075</t>
  </si>
  <si>
    <t>3003, 3103, AlMn1, A93103</t>
  </si>
  <si>
    <t>C81500</t>
  </si>
  <si>
    <t>Graphite, CFK, CFRP</t>
  </si>
  <si>
    <t>C63000</t>
  </si>
  <si>
    <t>A36, 1008, 1010, 1018 - 1029; 1108, 1117</t>
  </si>
  <si>
    <t>10L18, 1200 Series, 1213, 12L14</t>
  </si>
  <si>
    <t>1035, 1045, 10L45, 1050, 10L50, 1080, 1137, 1144, 11L44, 1525, 1545, 1572</t>
  </si>
  <si>
    <t>1300, 2000, 3000, 4000, 5000, 8000, P20, SAE: A, D, H, O, S, M, T</t>
  </si>
  <si>
    <t>15-5 PH, 13-8 PH, 17-4 PH, 400 and 500 Series</t>
  </si>
  <si>
    <t>A-286, INCOLOY 800 Series, A608, A567, Discaloy, INVAR, N-155, 16-25-6, 19-9 DL; Cast: ASTM A-297, A-351, A-567, A-608</t>
  </si>
  <si>
    <t>Haynes 25 (L605), Haynes 188, J-1570, Stellite, AiResist 213; Cast: AiResist 13, Haynes 21, MAR-M302, MAR-M509, NASA Co-W-Re, WI-52</t>
  </si>
  <si>
    <t>Astroloy, Hastelloy B/C/ C-276 /X, INCONEL® 600 and 700 Series, IN102, INCOLOY 900 Series, Rene 41, Waspalloy, Monel, K-500, MAR-M20, NIMONIC, UDIMET</t>
  </si>
  <si>
    <t>6AL14</t>
  </si>
  <si>
    <t>Names</t>
  </si>
  <si>
    <t>WOC (Ae)</t>
  </si>
  <si>
    <t>SFM Multiplier</t>
  </si>
  <si>
    <t>Manufacturer's Maximum SFM</t>
  </si>
  <si>
    <t>Calculated SFM</t>
  </si>
  <si>
    <t>Cut 9</t>
  </si>
  <si>
    <t>Cut 10</t>
  </si>
  <si>
    <t>Cut 11</t>
  </si>
  <si>
    <t>Cut 12</t>
  </si>
  <si>
    <t>Cut 13</t>
  </si>
  <si>
    <t>Cut 14</t>
  </si>
  <si>
    <t>Cut 15</t>
  </si>
  <si>
    <t>Cut 16</t>
  </si>
  <si>
    <t>If needed:</t>
  </si>
  <si>
    <t>If needed</t>
  </si>
  <si>
    <t>Maximum Surface Speed</t>
  </si>
  <si>
    <t>SFM</t>
  </si>
  <si>
    <t>Process Damping</t>
  </si>
  <si>
    <t>Cutting Stiffness</t>
  </si>
  <si>
    <t>New Material</t>
  </si>
  <si>
    <t>Material Name/Number</t>
  </si>
  <si>
    <t>Table 1a: Starting Process Parameters</t>
  </si>
  <si>
    <t>Table 2a: Depth of Cut Test</t>
  </si>
  <si>
    <t>WOC</t>
  </si>
  <si>
    <t>Table 3a: Spindle Test Example</t>
  </si>
  <si>
    <t>Cutting Tool Brand</t>
  </si>
  <si>
    <r>
      <t>WOC</t>
    </r>
    <r>
      <rPr>
        <vertAlign val="subscript"/>
        <sz val="12"/>
        <color theme="1"/>
        <rFont val="Calibri (Body)"/>
      </rPr>
      <t>SS</t>
    </r>
  </si>
  <si>
    <t>Cutting Tool Number</t>
  </si>
  <si>
    <t>Closest Material Group</t>
  </si>
  <si>
    <t>Enter Last Stable SS</t>
  </si>
  <si>
    <t>Enter Last Stable WOC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</si>
</sst>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000"/>
    <numFmt numFmtId="166" formatCode="_(* #,##0.0000_);_(* \(#,##0.0000\);_(* &quot;-&quot;??_);_(@_)"/>
  </numFmts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2"/>
      <color theme="1"/>
      <name val="Calibri (Body)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 (Body)"/>
    </font>
    <font>
      <b/>
      <vertAlign val="subscript"/>
      <sz val="16"/>
      <color theme="1"/>
      <name val="Calibri"/>
      <family val="2"/>
      <scheme val="minor"/>
    </font>
    <font>
      <sz val="14"/>
      <color theme="1"/>
      <name val="SymbolMT"/>
    </font>
    <font>
      <b/>
      <sz val="18"/>
      <color theme="1"/>
      <name val="SymbolMT"/>
    </font>
    <font>
      <b/>
      <vertAlign val="subscript"/>
      <sz val="18"/>
      <color theme="1"/>
      <name val="Calibri (Body)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43" fontId="12" fillId="0" borderId="0" applyFont="0" applyFill="0" applyBorder="0" applyAlignment="0" applyProtection="0"/>
  </cellStyleXfs>
  <cellXfs count="46"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1" xfId="0" applyBorder="1"/>
    <xf numFmtId="0" fontId="3" fillId="0" borderId="0" xfId="0" applyFont="1"/>
    <xf numFmtId="0" fontId="1" fillId="0" borderId="1" xfId="0" applyFont="1" applyBorder="1"/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0" fillId="2" borderId="1" xfId="0" applyFill="1" applyBorder="1"/>
    <xf numFmtId="0" fontId="7" fillId="0" borderId="1" xfId="0" applyFont="1" applyBorder="1"/>
    <xf numFmtId="0" fontId="8" fillId="0" borderId="1" xfId="0" applyFont="1" applyBorder="1"/>
    <xf numFmtId="2" fontId="3" fillId="2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164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9" fontId="11" fillId="0" borderId="1" xfId="1" applyNumberFormat="1" applyBorder="1" applyAlignment="1">
      <alignment horizontal="center"/>
    </xf>
    <xf numFmtId="0" fontId="11" fillId="0" borderId="1" xfId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1" fontId="1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13" fillId="0" borderId="0" xfId="0" applyFont="1"/>
    <xf numFmtId="165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6" fontId="0" fillId="0" borderId="1" xfId="2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6EF027D6-A5E1-1849-91F0-01EF3DE5E4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17E93-DF69-C54B-98E5-334A58A63DEF}">
  <dimension ref="A1:C28"/>
  <sheetViews>
    <sheetView tabSelected="1" workbookViewId="0">
      <selection activeCell="F17" sqref="F17"/>
    </sheetView>
  </sheetViews>
  <sheetFormatPr baseColWidth="10" defaultColWidth="11" defaultRowHeight="16"/>
  <cols>
    <col min="1" max="1" width="14.83203125" customWidth="1"/>
    <col min="2" max="2" width="14.33203125" customWidth="1"/>
    <col min="3" max="3" width="14.6640625" style="27" customWidth="1"/>
  </cols>
  <sheetData>
    <row r="1" spans="1:3">
      <c r="A1" s="42" t="s">
        <v>117</v>
      </c>
      <c r="B1" s="42"/>
      <c r="C1" s="26">
        <v>400</v>
      </c>
    </row>
    <row r="3" spans="1:3">
      <c r="A3" s="23" t="s">
        <v>115</v>
      </c>
      <c r="B3" s="23" t="s">
        <v>116</v>
      </c>
      <c r="C3" s="28" t="s">
        <v>118</v>
      </c>
    </row>
    <row r="4" spans="1:3">
      <c r="A4" s="24">
        <v>0.25</v>
      </c>
      <c r="B4" s="25">
        <v>1.25</v>
      </c>
      <c r="C4" s="12">
        <f>B4*$C$1</f>
        <v>500</v>
      </c>
    </row>
    <row r="5" spans="1:3">
      <c r="A5" s="24">
        <v>0.24</v>
      </c>
      <c r="B5" s="25">
        <v>1.26</v>
      </c>
      <c r="C5" s="12">
        <f t="shared" ref="C5:C28" si="0">B5*$C$1</f>
        <v>504</v>
      </c>
    </row>
    <row r="6" spans="1:3">
      <c r="A6" s="24">
        <v>0.23</v>
      </c>
      <c r="B6" s="25">
        <v>1.27</v>
      </c>
      <c r="C6" s="12">
        <f t="shared" si="0"/>
        <v>508</v>
      </c>
    </row>
    <row r="7" spans="1:3" ht="16" customHeight="1">
      <c r="A7" s="24">
        <v>0.22</v>
      </c>
      <c r="B7" s="25">
        <v>1.28</v>
      </c>
      <c r="C7" s="12">
        <f t="shared" si="0"/>
        <v>512</v>
      </c>
    </row>
    <row r="8" spans="1:3">
      <c r="A8" s="24">
        <v>0.21</v>
      </c>
      <c r="B8" s="25">
        <v>1.29</v>
      </c>
      <c r="C8" s="12">
        <f t="shared" si="0"/>
        <v>516</v>
      </c>
    </row>
    <row r="9" spans="1:3">
      <c r="A9" s="24">
        <v>0.2</v>
      </c>
      <c r="B9" s="25">
        <v>1.3</v>
      </c>
      <c r="C9" s="12">
        <f t="shared" si="0"/>
        <v>520</v>
      </c>
    </row>
    <row r="10" spans="1:3">
      <c r="A10" s="24">
        <v>0.19</v>
      </c>
      <c r="B10" s="25">
        <v>1.31</v>
      </c>
      <c r="C10" s="12">
        <f t="shared" si="0"/>
        <v>524</v>
      </c>
    </row>
    <row r="11" spans="1:3">
      <c r="A11" s="24">
        <v>0.18</v>
      </c>
      <c r="B11" s="25">
        <v>1.32</v>
      </c>
      <c r="C11" s="12">
        <f t="shared" si="0"/>
        <v>528</v>
      </c>
    </row>
    <row r="12" spans="1:3">
      <c r="A12" s="24">
        <v>0.17</v>
      </c>
      <c r="B12" s="25">
        <v>1.33</v>
      </c>
      <c r="C12" s="12">
        <f t="shared" si="0"/>
        <v>532</v>
      </c>
    </row>
    <row r="13" spans="1:3">
      <c r="A13" s="24">
        <v>0.16</v>
      </c>
      <c r="B13" s="25">
        <v>1.34</v>
      </c>
      <c r="C13" s="12">
        <f t="shared" si="0"/>
        <v>536</v>
      </c>
    </row>
    <row r="14" spans="1:3">
      <c r="A14" s="24">
        <v>0.15</v>
      </c>
      <c r="B14" s="25">
        <v>1.35</v>
      </c>
      <c r="C14" s="12">
        <f t="shared" si="0"/>
        <v>540</v>
      </c>
    </row>
    <row r="15" spans="1:3">
      <c r="A15" s="24">
        <v>0.14000000000000001</v>
      </c>
      <c r="B15" s="25">
        <v>1.36</v>
      </c>
      <c r="C15" s="12">
        <f t="shared" si="0"/>
        <v>544</v>
      </c>
    </row>
    <row r="16" spans="1:3">
      <c r="A16" s="24">
        <v>0.13</v>
      </c>
      <c r="B16" s="25">
        <v>1.37</v>
      </c>
      <c r="C16" s="12">
        <f t="shared" si="0"/>
        <v>548</v>
      </c>
    </row>
    <row r="17" spans="1:3">
      <c r="A17" s="24">
        <v>0.12</v>
      </c>
      <c r="B17" s="25">
        <v>1.38</v>
      </c>
      <c r="C17" s="12">
        <f t="shared" si="0"/>
        <v>552</v>
      </c>
    </row>
    <row r="18" spans="1:3">
      <c r="A18" s="24">
        <v>0.11</v>
      </c>
      <c r="B18" s="25">
        <v>1.39</v>
      </c>
      <c r="C18" s="12">
        <f t="shared" si="0"/>
        <v>556</v>
      </c>
    </row>
    <row r="19" spans="1:3">
      <c r="A19" s="24">
        <v>0.1</v>
      </c>
      <c r="B19" s="25">
        <v>1.4</v>
      </c>
      <c r="C19" s="12">
        <f t="shared" si="0"/>
        <v>560</v>
      </c>
    </row>
    <row r="20" spans="1:3">
      <c r="A20" s="24">
        <v>0.09</v>
      </c>
      <c r="B20" s="25">
        <v>1.72</v>
      </c>
      <c r="C20" s="12">
        <f t="shared" si="0"/>
        <v>688</v>
      </c>
    </row>
    <row r="21" spans="1:3">
      <c r="A21" s="24">
        <v>0.08</v>
      </c>
      <c r="B21" s="25">
        <v>1.94</v>
      </c>
      <c r="C21" s="12">
        <f t="shared" si="0"/>
        <v>776</v>
      </c>
    </row>
    <row r="22" spans="1:3">
      <c r="A22" s="24">
        <v>7.0000000000000007E-2</v>
      </c>
      <c r="B22" s="25">
        <v>2.16</v>
      </c>
      <c r="C22" s="12">
        <f t="shared" si="0"/>
        <v>864</v>
      </c>
    </row>
    <row r="23" spans="1:3">
      <c r="A23" s="24">
        <v>0.06</v>
      </c>
      <c r="B23" s="25">
        <v>2.3800000000000003</v>
      </c>
      <c r="C23" s="12">
        <f t="shared" si="0"/>
        <v>952.00000000000011</v>
      </c>
    </row>
    <row r="24" spans="1:3">
      <c r="A24" s="24">
        <v>0.05</v>
      </c>
      <c r="B24" s="25">
        <v>2.5</v>
      </c>
      <c r="C24" s="12">
        <f t="shared" si="0"/>
        <v>1000</v>
      </c>
    </row>
    <row r="25" spans="1:3">
      <c r="A25" s="24">
        <v>0.04</v>
      </c>
      <c r="B25" s="25">
        <v>3</v>
      </c>
      <c r="C25" s="12">
        <f t="shared" si="0"/>
        <v>1200</v>
      </c>
    </row>
    <row r="26" spans="1:3">
      <c r="A26" s="24">
        <v>0.03</v>
      </c>
      <c r="B26" s="25">
        <v>3.5</v>
      </c>
      <c r="C26" s="12">
        <f t="shared" si="0"/>
        <v>1400</v>
      </c>
    </row>
    <row r="27" spans="1:3">
      <c r="A27" s="24">
        <v>0.02</v>
      </c>
      <c r="B27" s="25">
        <v>4</v>
      </c>
      <c r="C27" s="12">
        <f t="shared" si="0"/>
        <v>1600</v>
      </c>
    </row>
    <row r="28" spans="1:3">
      <c r="A28" s="24">
        <v>0.01</v>
      </c>
      <c r="B28" s="25">
        <v>4</v>
      </c>
      <c r="C28" s="12">
        <f t="shared" si="0"/>
        <v>1600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AE5CA-FB7C-6E4B-AFFC-3C2312B137A9}">
  <dimension ref="A1:C9"/>
  <sheetViews>
    <sheetView workbookViewId="0">
      <selection activeCell="E24" sqref="E24"/>
    </sheetView>
  </sheetViews>
  <sheetFormatPr baseColWidth="10" defaultColWidth="11" defaultRowHeight="16"/>
  <cols>
    <col min="2" max="2" width="14.1640625" style="9" customWidth="1"/>
    <col min="3" max="3" width="13" customWidth="1"/>
    <col min="4" max="4" width="15" customWidth="1"/>
  </cols>
  <sheetData>
    <row r="1" spans="1:3" ht="19">
      <c r="A1" s="4" t="s">
        <v>135</v>
      </c>
      <c r="B1" s="6"/>
    </row>
    <row r="2" spans="1:3">
      <c r="A2" s="1" t="s">
        <v>0</v>
      </c>
      <c r="B2" s="7" t="s">
        <v>1</v>
      </c>
      <c r="C2" s="1" t="s">
        <v>2</v>
      </c>
    </row>
    <row r="3" spans="1:3" ht="18">
      <c r="A3" s="2" t="s">
        <v>4</v>
      </c>
      <c r="B3" s="8">
        <v>7070</v>
      </c>
      <c r="C3" s="3" t="s">
        <v>3</v>
      </c>
    </row>
    <row r="4" spans="1:3" ht="18">
      <c r="A4" s="3" t="s">
        <v>8</v>
      </c>
      <c r="B4" s="14">
        <v>0.03</v>
      </c>
      <c r="C4" s="3" t="s">
        <v>9</v>
      </c>
    </row>
    <row r="5" spans="1:3" ht="18">
      <c r="A5" s="3" t="s">
        <v>140</v>
      </c>
      <c r="B5" s="8">
        <v>10600</v>
      </c>
      <c r="C5" s="3" t="s">
        <v>3</v>
      </c>
    </row>
    <row r="6" spans="1:3" ht="18">
      <c r="A6" s="3" t="s">
        <v>20</v>
      </c>
      <c r="B6" s="31">
        <v>1.7500000000000002E-2</v>
      </c>
      <c r="C6" s="3" t="s">
        <v>9</v>
      </c>
    </row>
    <row r="7" spans="1:3" ht="18">
      <c r="A7" s="3" t="s">
        <v>7</v>
      </c>
      <c r="B7" s="12">
        <f>B3*0.75</f>
        <v>5302.5</v>
      </c>
      <c r="C7" s="17" t="s">
        <v>3</v>
      </c>
    </row>
    <row r="8" spans="1:3" ht="18">
      <c r="A8" s="3" t="s">
        <v>6</v>
      </c>
      <c r="B8" s="13">
        <f>2*B4</f>
        <v>0.06</v>
      </c>
      <c r="C8" s="17" t="s">
        <v>9</v>
      </c>
    </row>
    <row r="9" spans="1:3" ht="18">
      <c r="A9" s="3" t="s">
        <v>5</v>
      </c>
      <c r="B9" s="13">
        <f>0.5*B6</f>
        <v>8.7500000000000008E-3</v>
      </c>
      <c r="C9" s="17" t="s">
        <v>9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A4CE7-B02F-BE4B-9C9E-9E135D4773A1}">
  <dimension ref="A1:D45"/>
  <sheetViews>
    <sheetView workbookViewId="0">
      <selection activeCell="D24" sqref="D24"/>
    </sheetView>
  </sheetViews>
  <sheetFormatPr baseColWidth="10" defaultColWidth="11" defaultRowHeight="16"/>
  <cols>
    <col min="3" max="3" width="10.83203125" style="9"/>
    <col min="4" max="4" width="16.83203125" style="9" customWidth="1"/>
    <col min="9" max="9" width="16.1640625" customWidth="1"/>
  </cols>
  <sheetData>
    <row r="1" spans="1:4" ht="19">
      <c r="A1" s="4" t="s">
        <v>136</v>
      </c>
      <c r="B1" s="9"/>
    </row>
    <row r="2" spans="1:4">
      <c r="A2" s="5"/>
      <c r="B2" s="10" t="s">
        <v>10</v>
      </c>
      <c r="C2" s="10" t="s">
        <v>137</v>
      </c>
      <c r="D2" s="10" t="s">
        <v>11</v>
      </c>
    </row>
    <row r="3" spans="1:4">
      <c r="A3" s="3" t="s">
        <v>12</v>
      </c>
      <c r="B3" s="11">
        <f>'Table 1'!B5</f>
        <v>10600</v>
      </c>
      <c r="C3" s="29">
        <f>'Table 1'!B9</f>
        <v>8.7500000000000008E-3</v>
      </c>
      <c r="D3" s="8" t="s">
        <v>21</v>
      </c>
    </row>
    <row r="4" spans="1:4">
      <c r="A4" s="3" t="s">
        <v>13</v>
      </c>
      <c r="B4" s="11">
        <f>B3</f>
        <v>10600</v>
      </c>
      <c r="C4" s="29">
        <f>C3+(0.1*'Table 1'!B4)</f>
        <v>1.175E-2</v>
      </c>
      <c r="D4" s="8" t="s">
        <v>21</v>
      </c>
    </row>
    <row r="5" spans="1:4">
      <c r="A5" s="3" t="s">
        <v>17</v>
      </c>
      <c r="B5" s="11">
        <f t="shared" ref="B5:B10" si="0">B4</f>
        <v>10600</v>
      </c>
      <c r="C5" s="29">
        <f>C4+(0.1*'Table 1'!B4)</f>
        <v>1.4749999999999999E-2</v>
      </c>
      <c r="D5" s="8" t="s">
        <v>21</v>
      </c>
    </row>
    <row r="6" spans="1:4">
      <c r="A6" s="3" t="s">
        <v>14</v>
      </c>
      <c r="B6" s="11">
        <f t="shared" si="0"/>
        <v>10600</v>
      </c>
      <c r="C6" s="29">
        <f>C5+(0.1*'Table 1'!B4)</f>
        <v>1.7749999999999998E-2</v>
      </c>
      <c r="D6" s="8" t="s">
        <v>21</v>
      </c>
    </row>
    <row r="7" spans="1:4">
      <c r="A7" s="3" t="s">
        <v>15</v>
      </c>
      <c r="B7" s="11">
        <f t="shared" si="0"/>
        <v>10600</v>
      </c>
      <c r="C7" s="29">
        <f>C6+(0.1*'Table 1'!B4)</f>
        <v>2.0749999999999998E-2</v>
      </c>
      <c r="D7" s="8" t="s">
        <v>21</v>
      </c>
    </row>
    <row r="8" spans="1:4">
      <c r="A8" s="3" t="s">
        <v>16</v>
      </c>
      <c r="B8" s="11">
        <f t="shared" si="0"/>
        <v>10600</v>
      </c>
      <c r="C8" s="29">
        <f>C7+(0.1*'Table 1'!B4)</f>
        <v>2.3749999999999997E-2</v>
      </c>
      <c r="D8" s="8" t="s">
        <v>21</v>
      </c>
    </row>
    <row r="9" spans="1:4">
      <c r="A9" s="3" t="s">
        <v>18</v>
      </c>
      <c r="B9" s="11">
        <f t="shared" si="0"/>
        <v>10600</v>
      </c>
      <c r="C9" s="29">
        <f>C8+(0.1*'Table 1'!B4)</f>
        <v>2.6749999999999996E-2</v>
      </c>
      <c r="D9" s="8" t="s">
        <v>21</v>
      </c>
    </row>
    <row r="10" spans="1:4">
      <c r="A10" s="3" t="s">
        <v>19</v>
      </c>
      <c r="B10" s="11">
        <f t="shared" si="0"/>
        <v>10600</v>
      </c>
      <c r="C10" s="29">
        <f>C9+(0.1*'Table 1'!B4)</f>
        <v>2.9749999999999995E-2</v>
      </c>
      <c r="D10" s="8" t="s">
        <v>22</v>
      </c>
    </row>
    <row r="13" spans="1:4">
      <c r="A13" t="s">
        <v>128</v>
      </c>
    </row>
    <row r="14" spans="1:4">
      <c r="A14" s="5"/>
      <c r="B14" s="10" t="s">
        <v>10</v>
      </c>
      <c r="C14" s="10" t="s">
        <v>137</v>
      </c>
      <c r="D14" s="10" t="s">
        <v>11</v>
      </c>
    </row>
    <row r="15" spans="1:4">
      <c r="A15" s="3" t="s">
        <v>119</v>
      </c>
      <c r="B15" s="11">
        <f>B10</f>
        <v>10600</v>
      </c>
      <c r="C15" s="29">
        <f>C10+(0.1*'Table 1'!B4)</f>
        <v>3.2749999999999994E-2</v>
      </c>
      <c r="D15" s="8" t="s">
        <v>22</v>
      </c>
    </row>
    <row r="16" spans="1:4">
      <c r="A16" s="3" t="s">
        <v>120</v>
      </c>
      <c r="B16" s="11">
        <f>B15</f>
        <v>10600</v>
      </c>
      <c r="C16" s="29">
        <f>C15+(0.1*'Table 1'!B4)</f>
        <v>3.5749999999999997E-2</v>
      </c>
      <c r="D16" s="8" t="s">
        <v>22</v>
      </c>
    </row>
    <row r="17" spans="1:4">
      <c r="A17" s="3" t="s">
        <v>121</v>
      </c>
      <c r="B17" s="11">
        <f t="shared" ref="B17:B22" si="1">B16</f>
        <v>10600</v>
      </c>
      <c r="C17" s="29">
        <f>C16+(0.1*'Table 1'!B4)</f>
        <v>3.875E-2</v>
      </c>
      <c r="D17" s="8" t="s">
        <v>22</v>
      </c>
    </row>
    <row r="18" spans="1:4">
      <c r="A18" s="3" t="s">
        <v>122</v>
      </c>
      <c r="B18" s="11">
        <f t="shared" si="1"/>
        <v>10600</v>
      </c>
      <c r="C18" s="29">
        <f>C17+(0.1*'Table 1'!B4)</f>
        <v>4.1750000000000002E-2</v>
      </c>
      <c r="D18" s="8" t="s">
        <v>22</v>
      </c>
    </row>
    <row r="19" spans="1:4">
      <c r="A19" s="3" t="s">
        <v>123</v>
      </c>
      <c r="B19" s="11">
        <f t="shared" si="1"/>
        <v>10600</v>
      </c>
      <c r="C19" s="29">
        <f>C18+(0.1*'Table 1'!B4)</f>
        <v>4.4750000000000005E-2</v>
      </c>
      <c r="D19" s="8" t="s">
        <v>22</v>
      </c>
    </row>
    <row r="20" spans="1:4">
      <c r="A20" s="3" t="s">
        <v>124</v>
      </c>
      <c r="B20" s="11">
        <f t="shared" si="1"/>
        <v>10600</v>
      </c>
      <c r="C20" s="29">
        <f>C19+(0.1*'Table 1'!B4)</f>
        <v>4.7750000000000008E-2</v>
      </c>
      <c r="D20" s="8" t="s">
        <v>22</v>
      </c>
    </row>
    <row r="21" spans="1:4">
      <c r="A21" s="3" t="s">
        <v>125</v>
      </c>
      <c r="B21" s="11">
        <f t="shared" si="1"/>
        <v>10600</v>
      </c>
      <c r="C21" s="29">
        <f>C20+(0.1*'Table 1'!B4)</f>
        <v>5.075000000000001E-2</v>
      </c>
      <c r="D21" s="8" t="s">
        <v>22</v>
      </c>
    </row>
    <row r="22" spans="1:4">
      <c r="A22" s="3" t="s">
        <v>126</v>
      </c>
      <c r="B22" s="11">
        <f t="shared" si="1"/>
        <v>10600</v>
      </c>
      <c r="C22" s="29">
        <f>C21+(0.1*'Table 1'!B4)</f>
        <v>5.3750000000000013E-2</v>
      </c>
      <c r="D22" s="8" t="s">
        <v>22</v>
      </c>
    </row>
    <row r="24" spans="1:4" ht="18">
      <c r="A24" s="32" t="s">
        <v>144</v>
      </c>
      <c r="C24" s="3" t="s">
        <v>26</v>
      </c>
      <c r="D24" s="3">
        <v>2.6800000000000001E-2</v>
      </c>
    </row>
    <row r="44" spans="1:1">
      <c r="A44" t="s">
        <v>21</v>
      </c>
    </row>
    <row r="45" spans="1:1">
      <c r="A45" t="s">
        <v>22</v>
      </c>
    </row>
  </sheetData>
  <dataValidations count="1">
    <dataValidation type="list" allowBlank="1" showInputMessage="1" showErrorMessage="1" sqref="D3:D10 D15:D22" xr:uid="{2EE04170-4F22-A943-9CFB-668B4A803FEB}">
      <formula1>$A$44:$A$45</formula1>
    </dataValidation>
  </dataValidation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0B60-BDE8-8E45-9B35-8BCCD6B9CA82}">
  <dimension ref="A1:D52"/>
  <sheetViews>
    <sheetView workbookViewId="0">
      <selection activeCell="F21" sqref="F21"/>
    </sheetView>
  </sheetViews>
  <sheetFormatPr baseColWidth="10" defaultColWidth="11" defaultRowHeight="16"/>
  <cols>
    <col min="3" max="3" width="13.5" style="9" customWidth="1"/>
    <col min="4" max="4" width="16.33203125" customWidth="1"/>
    <col min="9" max="9" width="16.33203125" customWidth="1"/>
  </cols>
  <sheetData>
    <row r="1" spans="1:4" ht="19">
      <c r="A1" s="4" t="s">
        <v>138</v>
      </c>
      <c r="B1" s="9"/>
    </row>
    <row r="2" spans="1:4">
      <c r="A2" s="5"/>
      <c r="B2" s="10" t="s">
        <v>10</v>
      </c>
      <c r="C2" s="10" t="s">
        <v>137</v>
      </c>
      <c r="D2" s="10" t="s">
        <v>11</v>
      </c>
    </row>
    <row r="3" spans="1:4">
      <c r="A3" s="3" t="s">
        <v>12</v>
      </c>
      <c r="B3" s="12">
        <f>'Table 1'!B7</f>
        <v>5302.5</v>
      </c>
      <c r="C3" s="13">
        <f>'Table 1'!B8</f>
        <v>0.06</v>
      </c>
      <c r="D3" s="3" t="s">
        <v>21</v>
      </c>
    </row>
    <row r="4" spans="1:4">
      <c r="A4" s="3" t="s">
        <v>13</v>
      </c>
      <c r="B4" s="12">
        <f t="shared" ref="B4:B9" si="0">B3+(B3*0.1)</f>
        <v>5832.75</v>
      </c>
      <c r="C4" s="13">
        <f>C3</f>
        <v>0.06</v>
      </c>
      <c r="D4" s="3" t="s">
        <v>21</v>
      </c>
    </row>
    <row r="5" spans="1:4">
      <c r="A5" s="3" t="s">
        <v>17</v>
      </c>
      <c r="B5" s="12">
        <f t="shared" si="0"/>
        <v>6416.0249999999996</v>
      </c>
      <c r="C5" s="13">
        <f t="shared" ref="C5:C10" si="1">C4</f>
        <v>0.06</v>
      </c>
      <c r="D5" s="3" t="s">
        <v>21</v>
      </c>
    </row>
    <row r="6" spans="1:4">
      <c r="A6" s="3" t="s">
        <v>14</v>
      </c>
      <c r="B6" s="12">
        <f t="shared" si="0"/>
        <v>7057.6274999999996</v>
      </c>
      <c r="C6" s="13">
        <f t="shared" si="1"/>
        <v>0.06</v>
      </c>
      <c r="D6" s="3" t="s">
        <v>21</v>
      </c>
    </row>
    <row r="7" spans="1:4">
      <c r="A7" s="3" t="s">
        <v>15</v>
      </c>
      <c r="B7" s="12">
        <f t="shared" si="0"/>
        <v>7763.3902499999995</v>
      </c>
      <c r="C7" s="13">
        <f t="shared" si="1"/>
        <v>0.06</v>
      </c>
      <c r="D7" s="3" t="s">
        <v>21</v>
      </c>
    </row>
    <row r="8" spans="1:4">
      <c r="A8" s="3" t="s">
        <v>16</v>
      </c>
      <c r="B8" s="12">
        <f t="shared" si="0"/>
        <v>8539.7292749999997</v>
      </c>
      <c r="C8" s="13">
        <f t="shared" si="1"/>
        <v>0.06</v>
      </c>
      <c r="D8" s="3" t="s">
        <v>22</v>
      </c>
    </row>
    <row r="9" spans="1:4">
      <c r="A9" s="3" t="s">
        <v>18</v>
      </c>
      <c r="B9" s="12">
        <f t="shared" si="0"/>
        <v>9393.7022025000006</v>
      </c>
      <c r="C9" s="13">
        <f t="shared" si="1"/>
        <v>0.06</v>
      </c>
      <c r="D9" s="3" t="s">
        <v>22</v>
      </c>
    </row>
    <row r="10" spans="1:4">
      <c r="A10" s="3" t="s">
        <v>19</v>
      </c>
      <c r="B10" s="12">
        <f t="shared" ref="B10" si="2">B9+(B9*0.05)</f>
        <v>9863.387312625</v>
      </c>
      <c r="C10" s="13">
        <f t="shared" si="1"/>
        <v>0.06</v>
      </c>
      <c r="D10" s="3" t="s">
        <v>22</v>
      </c>
    </row>
    <row r="13" spans="1:4">
      <c r="A13" t="s">
        <v>127</v>
      </c>
    </row>
    <row r="14" spans="1:4">
      <c r="A14" s="5"/>
      <c r="B14" s="10" t="s">
        <v>10</v>
      </c>
      <c r="C14" s="10" t="s">
        <v>137</v>
      </c>
      <c r="D14" s="10" t="s">
        <v>11</v>
      </c>
    </row>
    <row r="15" spans="1:4">
      <c r="A15" s="3" t="s">
        <v>119</v>
      </c>
      <c r="B15" s="12">
        <f>B10+(B10*0.1)</f>
        <v>10849.7260438875</v>
      </c>
      <c r="C15" s="13">
        <f>C10</f>
        <v>0.06</v>
      </c>
      <c r="D15" s="3" t="s">
        <v>22</v>
      </c>
    </row>
    <row r="16" spans="1:4">
      <c r="A16" s="3" t="s">
        <v>120</v>
      </c>
      <c r="B16" s="12">
        <f t="shared" ref="B16:B22" si="3">B15+(B15*0.1)</f>
        <v>11934.69864827625</v>
      </c>
      <c r="C16" s="13">
        <f>C15</f>
        <v>0.06</v>
      </c>
      <c r="D16" s="3" t="s">
        <v>22</v>
      </c>
    </row>
    <row r="17" spans="1:4">
      <c r="A17" s="3" t="s">
        <v>121</v>
      </c>
      <c r="B17" s="12">
        <f t="shared" si="3"/>
        <v>13128.168513103874</v>
      </c>
      <c r="C17" s="13">
        <f t="shared" ref="C17:C22" si="4">C16</f>
        <v>0.06</v>
      </c>
      <c r="D17" s="3" t="s">
        <v>22</v>
      </c>
    </row>
    <row r="18" spans="1:4">
      <c r="A18" s="3" t="s">
        <v>122</v>
      </c>
      <c r="B18" s="12">
        <f t="shared" si="3"/>
        <v>14440.98536441426</v>
      </c>
      <c r="C18" s="13">
        <f t="shared" si="4"/>
        <v>0.06</v>
      </c>
      <c r="D18" s="3" t="s">
        <v>22</v>
      </c>
    </row>
    <row r="19" spans="1:4">
      <c r="A19" s="3" t="s">
        <v>123</v>
      </c>
      <c r="B19" s="12">
        <f t="shared" si="3"/>
        <v>15885.083900855687</v>
      </c>
      <c r="C19" s="13">
        <f t="shared" si="4"/>
        <v>0.06</v>
      </c>
      <c r="D19" s="3" t="s">
        <v>22</v>
      </c>
    </row>
    <row r="20" spans="1:4">
      <c r="A20" s="3" t="s">
        <v>124</v>
      </c>
      <c r="B20" s="12">
        <f t="shared" si="3"/>
        <v>17473.592290941255</v>
      </c>
      <c r="C20" s="13">
        <f t="shared" si="4"/>
        <v>0.06</v>
      </c>
      <c r="D20" s="3" t="s">
        <v>22</v>
      </c>
    </row>
    <row r="21" spans="1:4">
      <c r="A21" s="3" t="s">
        <v>125</v>
      </c>
      <c r="B21" s="12">
        <f t="shared" si="3"/>
        <v>19220.951520035382</v>
      </c>
      <c r="C21" s="13">
        <f t="shared" si="4"/>
        <v>0.06</v>
      </c>
      <c r="D21" s="3" t="s">
        <v>22</v>
      </c>
    </row>
    <row r="22" spans="1:4">
      <c r="A22" s="3" t="s">
        <v>126</v>
      </c>
      <c r="B22" s="12">
        <f t="shared" si="3"/>
        <v>21143.046672038919</v>
      </c>
      <c r="C22" s="13">
        <f t="shared" si="4"/>
        <v>0.06</v>
      </c>
      <c r="D22" s="3" t="s">
        <v>22</v>
      </c>
    </row>
    <row r="24" spans="1:4" ht="18">
      <c r="A24" s="43" t="s">
        <v>143</v>
      </c>
      <c r="B24" s="44"/>
      <c r="C24" s="3" t="s">
        <v>23</v>
      </c>
      <c r="D24" s="8">
        <v>7763</v>
      </c>
    </row>
    <row r="25" spans="1:4">
      <c r="A25" s="37"/>
      <c r="B25" s="38"/>
      <c r="C25" s="16"/>
      <c r="D25" s="39"/>
    </row>
    <row r="26" spans="1:4">
      <c r="A26" s="37"/>
      <c r="B26" s="38"/>
      <c r="C26" s="16"/>
      <c r="D26" s="39"/>
    </row>
    <row r="27" spans="1:4">
      <c r="A27" s="37"/>
      <c r="B27" s="38"/>
      <c r="C27" s="16"/>
      <c r="D27" s="39"/>
    </row>
    <row r="28" spans="1:4">
      <c r="A28" s="37"/>
      <c r="B28" s="38"/>
      <c r="C28" s="16"/>
      <c r="D28" s="39"/>
    </row>
    <row r="29" spans="1:4">
      <c r="A29" s="37"/>
      <c r="B29" s="38"/>
      <c r="C29" s="16"/>
      <c r="D29" s="39"/>
    </row>
    <row r="30" spans="1:4">
      <c r="A30" s="37"/>
      <c r="B30" s="38"/>
      <c r="C30" s="16"/>
      <c r="D30" s="39"/>
    </row>
    <row r="31" spans="1:4">
      <c r="A31" s="37"/>
      <c r="B31" s="38"/>
      <c r="C31" s="16"/>
      <c r="D31" s="39"/>
    </row>
    <row r="32" spans="1:4">
      <c r="A32" s="37"/>
      <c r="B32" s="38"/>
      <c r="C32" s="16"/>
      <c r="D32" s="39"/>
    </row>
    <row r="33" spans="1:4">
      <c r="A33" s="37"/>
      <c r="B33" s="38"/>
      <c r="C33" s="16"/>
      <c r="D33" s="39"/>
    </row>
    <row r="34" spans="1:4">
      <c r="A34" s="37"/>
      <c r="B34" s="38"/>
      <c r="C34" s="16"/>
      <c r="D34" s="39"/>
    </row>
    <row r="35" spans="1:4">
      <c r="A35" s="37"/>
      <c r="B35" s="38"/>
      <c r="C35" s="16"/>
      <c r="D35" s="39"/>
    </row>
    <row r="36" spans="1:4">
      <c r="A36" s="37"/>
      <c r="B36" s="38"/>
      <c r="C36" s="16"/>
      <c r="D36" s="39"/>
    </row>
    <row r="37" spans="1:4" ht="12" customHeight="1"/>
    <row r="51" spans="1:1">
      <c r="A51" t="s">
        <v>21</v>
      </c>
    </row>
    <row r="52" spans="1:1">
      <c r="A52" t="s">
        <v>22</v>
      </c>
    </row>
  </sheetData>
  <mergeCells count="1">
    <mergeCell ref="A24:B24"/>
  </mergeCells>
  <dataValidations count="1">
    <dataValidation type="list" allowBlank="1" showInputMessage="1" showErrorMessage="1" sqref="D3:D10 D15:D22" xr:uid="{9621B110-CF2F-CC49-8B8B-9ACA94A2E697}">
      <formula1>$A$51:$A$52</formula1>
    </dataValidation>
  </dataValidation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7334D-F609-484B-B6D4-F7EA753BCEBD}">
  <dimension ref="A2:C36"/>
  <sheetViews>
    <sheetView workbookViewId="0">
      <selection activeCell="B7" sqref="B7"/>
    </sheetView>
  </sheetViews>
  <sheetFormatPr baseColWidth="10" defaultColWidth="11" defaultRowHeight="16"/>
  <cols>
    <col min="1" max="1" width="25.6640625" customWidth="1"/>
    <col min="2" max="2" width="15" customWidth="1"/>
  </cols>
  <sheetData>
    <row r="2" spans="1:2" ht="25">
      <c r="A2" s="15" t="s">
        <v>27</v>
      </c>
    </row>
    <row r="3" spans="1:2" ht="21" customHeight="1">
      <c r="A3" s="36" t="s">
        <v>142</v>
      </c>
      <c r="B3" s="10" t="s">
        <v>43</v>
      </c>
    </row>
    <row r="4" spans="1:2" ht="18">
      <c r="A4" s="3" t="s">
        <v>24</v>
      </c>
      <c r="B4" s="3">
        <f>VLOOKUP(B3,'Material Chart'!A2:C28,2,FALSE)</f>
        <v>304579.38</v>
      </c>
    </row>
    <row r="5" spans="1:2" ht="18">
      <c r="A5" s="3" t="s">
        <v>25</v>
      </c>
      <c r="B5" s="17">
        <f>'Table 1'!B6</f>
        <v>1.7500000000000002E-2</v>
      </c>
    </row>
    <row r="6" spans="1:2" ht="18">
      <c r="A6" s="3" t="s">
        <v>26</v>
      </c>
      <c r="B6" s="17">
        <f>'Table 2'!D24</f>
        <v>2.6800000000000001E-2</v>
      </c>
    </row>
    <row r="7" spans="1:2" s="16" customFormat="1"/>
    <row r="8" spans="1:2" ht="25">
      <c r="A8" s="21" t="s">
        <v>32</v>
      </c>
      <c r="B8" s="20">
        <f>B4*(B5/B6)</f>
        <v>198885.7891791045</v>
      </c>
    </row>
    <row r="15" spans="1:2" ht="18" customHeight="1"/>
    <row r="19" spans="3:3">
      <c r="C19" t="s">
        <v>28</v>
      </c>
    </row>
    <row r="35" spans="1:1">
      <c r="A35" t="s">
        <v>28</v>
      </c>
    </row>
    <row r="36" spans="1:1">
      <c r="A36" t="s">
        <v>28</v>
      </c>
    </row>
  </sheetData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148B24-A92A-7447-BEEC-B3DF46E03496}">
          <x14:formula1>
            <xm:f>'Material Chart'!$A$2:$A$28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7B5D8-D705-D04C-BB01-3D9563EBA7B5}">
  <dimension ref="A2:B51"/>
  <sheetViews>
    <sheetView workbookViewId="0">
      <selection activeCell="B7" sqref="B7"/>
    </sheetView>
  </sheetViews>
  <sheetFormatPr baseColWidth="10" defaultColWidth="11" defaultRowHeight="16"/>
  <cols>
    <col min="1" max="1" width="21.5" customWidth="1"/>
    <col min="2" max="2" width="13.33203125" style="9" customWidth="1"/>
  </cols>
  <sheetData>
    <row r="2" spans="1:2" ht="21">
      <c r="A2" s="15" t="s">
        <v>33</v>
      </c>
    </row>
    <row r="3" spans="1:2" ht="21" customHeight="1">
      <c r="A3" s="36" t="s">
        <v>142</v>
      </c>
      <c r="B3" s="10" t="s">
        <v>46</v>
      </c>
    </row>
    <row r="4" spans="1:2" ht="18">
      <c r="A4" s="18" t="s">
        <v>29</v>
      </c>
      <c r="B4" s="40">
        <f>VLOOKUP(B3,'Material Chart'!A2:C28,3,FALSE)</f>
        <v>2.3599999999999999E-2</v>
      </c>
    </row>
    <row r="5" spans="1:2" ht="18">
      <c r="A5" s="3" t="s">
        <v>23</v>
      </c>
      <c r="B5" s="11">
        <f>'Table 3'!D24</f>
        <v>7763</v>
      </c>
    </row>
    <row r="6" spans="1:2" ht="18">
      <c r="A6" s="3" t="s">
        <v>30</v>
      </c>
      <c r="B6" s="11">
        <f>'Table 1'!B3</f>
        <v>7070</v>
      </c>
    </row>
    <row r="8" spans="1:2" ht="26">
      <c r="A8" s="19" t="s">
        <v>31</v>
      </c>
      <c r="B8" s="41">
        <f>B4*(B5/B6)</f>
        <v>2.5913267326732676E-2</v>
      </c>
    </row>
    <row r="13" spans="1:2">
      <c r="B13" s="9" t="s">
        <v>28</v>
      </c>
    </row>
    <row r="35" spans="1:1">
      <c r="A35" t="s">
        <v>28</v>
      </c>
    </row>
    <row r="36" spans="1:1">
      <c r="A36" t="s">
        <v>28</v>
      </c>
    </row>
    <row r="50" spans="1:1">
      <c r="A50" t="s">
        <v>28</v>
      </c>
    </row>
    <row r="51" spans="1:1">
      <c r="A51" t="s">
        <v>28</v>
      </c>
    </row>
  </sheetData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CAD97A-ED39-E742-A74B-DA7EB8E1033F}">
          <x14:formula1>
            <xm:f>'Material Chart'!$A$2:$A$28</xm:f>
          </x14:formula1>
          <xm:sqref>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17F6F-2C21-2C46-9B5E-93FD59039A1B}">
  <dimension ref="A1:E28"/>
  <sheetViews>
    <sheetView workbookViewId="0">
      <selection activeCell="D38" sqref="D38"/>
    </sheetView>
  </sheetViews>
  <sheetFormatPr baseColWidth="10" defaultColWidth="11" defaultRowHeight="16"/>
  <cols>
    <col min="1" max="1" width="11.1640625" customWidth="1"/>
    <col min="2" max="2" width="14.83203125" customWidth="1"/>
    <col min="3" max="3" width="10.83203125" style="9"/>
    <col min="4" max="4" width="77.33203125" style="9" customWidth="1"/>
    <col min="5" max="5" width="162.6640625" style="9" customWidth="1"/>
    <col min="6" max="6" width="8.6640625" customWidth="1"/>
  </cols>
  <sheetData>
    <row r="1" spans="1:5">
      <c r="A1" s="5" t="s">
        <v>34</v>
      </c>
      <c r="B1" s="22" t="s">
        <v>35</v>
      </c>
      <c r="C1" s="10" t="s">
        <v>36</v>
      </c>
      <c r="D1" s="5" t="s">
        <v>91</v>
      </c>
      <c r="E1" s="5" t="s">
        <v>114</v>
      </c>
    </row>
    <row r="2" spans="1:5">
      <c r="A2" s="33" t="s">
        <v>37</v>
      </c>
      <c r="B2" s="34">
        <v>448166.80200000003</v>
      </c>
      <c r="C2" s="35">
        <v>3.9399999999999998E-2</v>
      </c>
      <c r="D2" s="3" t="s">
        <v>64</v>
      </c>
      <c r="E2" s="3" t="s">
        <v>92</v>
      </c>
    </row>
    <row r="3" spans="1:5">
      <c r="A3" s="3" t="s">
        <v>38</v>
      </c>
      <c r="B3" s="34">
        <v>448166.80200000003</v>
      </c>
      <c r="C3" s="35">
        <v>3.9399999999999998E-2</v>
      </c>
      <c r="D3" s="3" t="s">
        <v>65</v>
      </c>
      <c r="E3" s="3" t="s">
        <v>92</v>
      </c>
    </row>
    <row r="4" spans="1:5">
      <c r="A4" s="3" t="s">
        <v>39</v>
      </c>
      <c r="B4" s="14">
        <v>628013.674</v>
      </c>
      <c r="C4" s="35">
        <v>3.9399999999999998E-2</v>
      </c>
      <c r="D4" s="3" t="s">
        <v>66</v>
      </c>
      <c r="E4" s="3" t="s">
        <v>92</v>
      </c>
    </row>
    <row r="5" spans="1:5">
      <c r="A5" s="3" t="s">
        <v>40</v>
      </c>
      <c r="B5" s="14">
        <v>159541.57999999999</v>
      </c>
      <c r="C5" s="35">
        <v>1.18E-2</v>
      </c>
      <c r="D5" s="3" t="s">
        <v>67</v>
      </c>
      <c r="E5" s="3" t="s">
        <v>93</v>
      </c>
    </row>
    <row r="6" spans="1:5">
      <c r="A6" s="3" t="s">
        <v>41</v>
      </c>
      <c r="B6" s="14">
        <v>159541.57999999999</v>
      </c>
      <c r="C6" s="35">
        <v>1.18E-2</v>
      </c>
      <c r="D6" s="3" t="s">
        <v>68</v>
      </c>
      <c r="E6" s="3" t="s">
        <v>94</v>
      </c>
    </row>
    <row r="7" spans="1:5">
      <c r="A7" s="3" t="s">
        <v>42</v>
      </c>
      <c r="B7" s="14">
        <v>208854.432</v>
      </c>
      <c r="C7" s="35">
        <v>2.3599999999999999E-2</v>
      </c>
      <c r="D7" s="3" t="s">
        <v>69</v>
      </c>
      <c r="E7" s="3" t="s">
        <v>95</v>
      </c>
    </row>
    <row r="8" spans="1:5">
      <c r="A8" s="3" t="s">
        <v>43</v>
      </c>
      <c r="B8" s="14">
        <v>304579.38</v>
      </c>
      <c r="C8" s="35">
        <v>3.9399999999999998E-2</v>
      </c>
      <c r="D8" s="3" t="s">
        <v>70</v>
      </c>
      <c r="E8" s="3" t="s">
        <v>96</v>
      </c>
    </row>
    <row r="9" spans="1:5">
      <c r="A9" s="3" t="s">
        <v>44</v>
      </c>
      <c r="B9" s="14">
        <v>348090.72</v>
      </c>
      <c r="C9" s="35">
        <v>3.9399999999999998E-2</v>
      </c>
      <c r="D9" s="3" t="s">
        <v>71</v>
      </c>
      <c r="E9" s="3" t="s">
        <v>97</v>
      </c>
    </row>
    <row r="10" spans="1:5">
      <c r="A10" s="3" t="s">
        <v>45</v>
      </c>
      <c r="B10" s="14">
        <v>319083.15999999997</v>
      </c>
      <c r="C10" s="35">
        <v>3.9399999999999998E-2</v>
      </c>
      <c r="D10" s="3" t="s">
        <v>72</v>
      </c>
      <c r="E10" s="3" t="s">
        <v>98</v>
      </c>
    </row>
    <row r="11" spans="1:5">
      <c r="A11" s="3" t="s">
        <v>46</v>
      </c>
      <c r="B11" s="14">
        <v>123282.13</v>
      </c>
      <c r="C11" s="35">
        <v>2.3599999999999999E-2</v>
      </c>
      <c r="D11" s="3" t="s">
        <v>73</v>
      </c>
      <c r="E11" s="3" t="s">
        <v>99</v>
      </c>
    </row>
    <row r="12" spans="1:5">
      <c r="A12" s="3" t="s">
        <v>47</v>
      </c>
      <c r="B12" s="14">
        <v>87022.68</v>
      </c>
      <c r="C12" s="35">
        <v>3.15E-2</v>
      </c>
      <c r="D12" s="3" t="s">
        <v>74</v>
      </c>
      <c r="E12" s="3" t="s">
        <v>100</v>
      </c>
    </row>
    <row r="13" spans="1:5">
      <c r="A13" s="3" t="s">
        <v>48</v>
      </c>
      <c r="B13" s="14">
        <v>101526.46</v>
      </c>
      <c r="C13" s="35">
        <v>3.9399999999999998E-2</v>
      </c>
      <c r="D13" s="3" t="s">
        <v>75</v>
      </c>
      <c r="E13" s="3" t="s">
        <v>101</v>
      </c>
    </row>
    <row r="14" spans="1:5">
      <c r="A14" s="3" t="s">
        <v>49</v>
      </c>
      <c r="B14" s="14">
        <v>79770</v>
      </c>
      <c r="C14" s="35">
        <v>3.9399999999999998E-2</v>
      </c>
      <c r="D14" s="3" t="s">
        <v>76</v>
      </c>
      <c r="E14" s="3" t="s">
        <v>102</v>
      </c>
    </row>
    <row r="15" spans="1:5">
      <c r="A15" s="3" t="s">
        <v>50</v>
      </c>
      <c r="B15" s="14">
        <v>58015</v>
      </c>
      <c r="C15" s="35">
        <v>2.3599999999999999E-2</v>
      </c>
      <c r="D15" s="3" t="s">
        <v>77</v>
      </c>
      <c r="E15" s="3"/>
    </row>
    <row r="16" spans="1:5">
      <c r="A16" s="3" t="s">
        <v>51</v>
      </c>
      <c r="B16" s="14">
        <v>58015</v>
      </c>
      <c r="C16" s="35">
        <v>2.3599999999999999E-2</v>
      </c>
      <c r="D16" s="3" t="s">
        <v>78</v>
      </c>
      <c r="E16" s="3" t="s">
        <v>103</v>
      </c>
    </row>
    <row r="17" spans="1:5">
      <c r="A17" s="3" t="s">
        <v>52</v>
      </c>
      <c r="B17" s="14">
        <v>58015</v>
      </c>
      <c r="C17" s="35">
        <v>2.3599999999999999E-2</v>
      </c>
      <c r="D17" s="3" t="s">
        <v>79</v>
      </c>
      <c r="E17" s="3" t="s">
        <v>104</v>
      </c>
    </row>
    <row r="18" spans="1:5">
      <c r="A18" s="3" t="s">
        <v>53</v>
      </c>
      <c r="B18" s="14">
        <v>239312.37</v>
      </c>
      <c r="C18" s="35">
        <v>3.9399999999999998E-2</v>
      </c>
      <c r="D18" s="3" t="s">
        <v>80</v>
      </c>
      <c r="E18" s="3" t="s">
        <v>105</v>
      </c>
    </row>
    <row r="19" spans="1:5">
      <c r="A19" s="3" t="s">
        <v>54</v>
      </c>
      <c r="B19" s="14">
        <v>271945.875</v>
      </c>
      <c r="C19" s="35">
        <v>3.9399999999999998E-2</v>
      </c>
      <c r="D19" s="3" t="s">
        <v>81</v>
      </c>
      <c r="E19" s="3" t="s">
        <v>106</v>
      </c>
    </row>
    <row r="20" spans="1:5">
      <c r="A20" s="3" t="s">
        <v>55</v>
      </c>
      <c r="B20" s="14">
        <v>366220.44500000001</v>
      </c>
      <c r="C20" s="35">
        <v>3.9399999999999998E-2</v>
      </c>
      <c r="D20" s="3" t="s">
        <v>82</v>
      </c>
      <c r="E20" s="3" t="s">
        <v>107</v>
      </c>
    </row>
    <row r="21" spans="1:5">
      <c r="A21" s="3" t="s">
        <v>56</v>
      </c>
      <c r="B21" s="14">
        <v>366220.44500000001</v>
      </c>
      <c r="C21" s="35">
        <v>3.9399999999999998E-2</v>
      </c>
      <c r="D21" s="3" t="s">
        <v>83</v>
      </c>
      <c r="E21" s="3" t="s">
        <v>108</v>
      </c>
    </row>
    <row r="22" spans="1:5">
      <c r="A22" s="3" t="s">
        <v>57</v>
      </c>
      <c r="B22" s="14">
        <v>449617.18</v>
      </c>
      <c r="C22" s="35">
        <v>3.9399999999999998E-2</v>
      </c>
      <c r="D22" s="3" t="s">
        <v>84</v>
      </c>
      <c r="E22" s="3" t="s">
        <v>108</v>
      </c>
    </row>
    <row r="23" spans="1:5">
      <c r="A23" s="3" t="s">
        <v>58</v>
      </c>
      <c r="B23" s="14">
        <v>333586.94</v>
      </c>
      <c r="C23" s="35">
        <v>3.9399999999999998E-2</v>
      </c>
      <c r="D23" s="3" t="s">
        <v>85</v>
      </c>
      <c r="E23" s="3" t="s">
        <v>109</v>
      </c>
    </row>
    <row r="24" spans="1:5">
      <c r="A24" s="3" t="s">
        <v>59</v>
      </c>
      <c r="B24" s="14">
        <v>406105.84</v>
      </c>
      <c r="C24" s="35">
        <v>3.9399999999999998E-2</v>
      </c>
      <c r="D24" s="3" t="s">
        <v>86</v>
      </c>
      <c r="E24" s="3" t="s">
        <v>109</v>
      </c>
    </row>
    <row r="25" spans="1:5">
      <c r="A25" s="3" t="s">
        <v>60</v>
      </c>
      <c r="B25" s="14">
        <v>355342.61</v>
      </c>
      <c r="C25" s="35">
        <v>2.76E-2</v>
      </c>
      <c r="D25" s="3" t="s">
        <v>87</v>
      </c>
      <c r="E25" s="3" t="s">
        <v>110</v>
      </c>
    </row>
    <row r="26" spans="1:5">
      <c r="A26" s="3" t="s">
        <v>61</v>
      </c>
      <c r="B26" s="14">
        <v>442365.29</v>
      </c>
      <c r="C26" s="35">
        <v>3.9399999999999998E-2</v>
      </c>
      <c r="D26" s="3" t="s">
        <v>88</v>
      </c>
      <c r="E26" s="3" t="s">
        <v>111</v>
      </c>
    </row>
    <row r="27" spans="1:5">
      <c r="A27" s="3" t="s">
        <v>62</v>
      </c>
      <c r="B27" s="14">
        <v>402479.89500000002</v>
      </c>
      <c r="C27" s="35">
        <v>2.76E-2</v>
      </c>
      <c r="D27" s="3" t="s">
        <v>89</v>
      </c>
      <c r="E27" s="3" t="s">
        <v>112</v>
      </c>
    </row>
    <row r="28" spans="1:5">
      <c r="A28" s="3" t="s">
        <v>63</v>
      </c>
      <c r="B28" s="14">
        <v>257442.095</v>
      </c>
      <c r="C28" s="35">
        <v>3.9399999999999998E-2</v>
      </c>
      <c r="D28" s="3" t="s">
        <v>90</v>
      </c>
      <c r="E28" s="3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2CA44-09A6-A14E-9DBA-290433E96B37}">
  <dimension ref="A1:C29"/>
  <sheetViews>
    <sheetView workbookViewId="0">
      <selection activeCell="B20" sqref="B20"/>
    </sheetView>
  </sheetViews>
  <sheetFormatPr baseColWidth="10" defaultRowHeight="16"/>
  <cols>
    <col min="1" max="1" width="23.5" customWidth="1"/>
    <col min="2" max="2" width="29" style="9" customWidth="1"/>
  </cols>
  <sheetData>
    <row r="1" spans="1:3" ht="24">
      <c r="A1" s="30" t="s">
        <v>133</v>
      </c>
    </row>
    <row r="2" spans="1:3">
      <c r="A2" s="3" t="s">
        <v>91</v>
      </c>
      <c r="B2" s="45" t="s">
        <v>28</v>
      </c>
    </row>
    <row r="3" spans="1:3">
      <c r="A3" s="3" t="s">
        <v>134</v>
      </c>
      <c r="B3" s="45" t="s">
        <v>28</v>
      </c>
    </row>
    <row r="4" spans="1:3">
      <c r="A4" s="3" t="s">
        <v>129</v>
      </c>
      <c r="B4" s="8">
        <v>400</v>
      </c>
      <c r="C4" t="s">
        <v>130</v>
      </c>
    </row>
    <row r="5" spans="1:3">
      <c r="A5" s="3" t="s">
        <v>132</v>
      </c>
      <c r="B5" s="29">
        <f>'K Calculator'!B8</f>
        <v>198885.7891791045</v>
      </c>
      <c r="C5" t="s">
        <v>35</v>
      </c>
    </row>
    <row r="6" spans="1:3">
      <c r="A6" s="3" t="s">
        <v>131</v>
      </c>
      <c r="B6" s="13">
        <f>'PD Calculator'!B8</f>
        <v>2.5913267326732676E-2</v>
      </c>
      <c r="C6" t="s">
        <v>36</v>
      </c>
    </row>
    <row r="8" spans="1:3">
      <c r="A8" s="3" t="s">
        <v>139</v>
      </c>
      <c r="B8" s="8"/>
    </row>
    <row r="9" spans="1:3">
      <c r="A9" s="3" t="s">
        <v>141</v>
      </c>
      <c r="B9" s="8"/>
    </row>
    <row r="28" spans="1:1">
      <c r="A28" t="s">
        <v>28</v>
      </c>
    </row>
    <row r="29" spans="1:1">
      <c r="A29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SFM Calculator</vt:lpstr>
      <vt:lpstr>Table 1</vt:lpstr>
      <vt:lpstr>Table 2</vt:lpstr>
      <vt:lpstr>Table 3</vt:lpstr>
      <vt:lpstr>K Calculator</vt:lpstr>
      <vt:lpstr>PD Calculator</vt:lpstr>
      <vt:lpstr>Material Chart</vt:lpstr>
      <vt:lpstr>New Material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Barton</dc:creator>
  <cp:lastModifiedBy>Dave Barton</cp:lastModifiedBy>
  <dcterms:created xsi:type="dcterms:W3CDTF">2021-03-18T16:09:40Z</dcterms:created>
  <dcterms:modified xsi:type="dcterms:W3CDTF">2021-05-05T17:02:43Z</dcterms:modified>
</cp:coreProperties>
</file>