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barton/Dropbox/"/>
    </mc:Choice>
  </mc:AlternateContent>
  <xr:revisionPtr revIDLastSave="0" documentId="13_ncr:1_{1FEB111F-FF00-6249-8A5A-6BB6168E80B1}" xr6:coauthVersionLast="46" xr6:coauthVersionMax="46" xr10:uidLastSave="{00000000-0000-0000-0000-000000000000}"/>
  <bookViews>
    <workbookView xWindow="17600" yWindow="1600" windowWidth="28320" windowHeight="23360" xr2:uid="{00000000-000D-0000-FFFF-FFFF00000000}"/>
  </bookViews>
  <sheets>
    <sheet name="VirtualRunoff (inch)" sheetId="2" r:id="rId1"/>
    <sheet name="VirtualRunoff (mm)" sheetId="1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2" l="1"/>
  <c r="F55" i="1"/>
  <c r="E55" i="1"/>
  <c r="D55" i="1"/>
  <c r="C55" i="1"/>
  <c r="B55" i="1"/>
  <c r="B54" i="1"/>
  <c r="D55" i="2"/>
  <c r="F55" i="2"/>
  <c r="C55" i="2"/>
  <c r="B55" i="2"/>
  <c r="B54" i="2"/>
  <c r="C23" i="1"/>
  <c r="D23" i="1"/>
  <c r="E23" i="1"/>
  <c r="F23" i="1"/>
  <c r="B62" i="2"/>
  <c r="B61" i="2"/>
  <c r="B60" i="2"/>
  <c r="F29" i="2"/>
  <c r="E29" i="2"/>
  <c r="D29" i="2"/>
  <c r="C29" i="2"/>
  <c r="C28" i="2"/>
  <c r="C30" i="2" s="1"/>
  <c r="C27" i="2"/>
  <c r="F26" i="2"/>
  <c r="E26" i="2"/>
  <c r="D26" i="2"/>
  <c r="C26" i="2"/>
  <c r="F24" i="2"/>
  <c r="E24" i="2"/>
  <c r="D24" i="2"/>
  <c r="C24" i="2"/>
  <c r="F23" i="2"/>
  <c r="E23" i="2"/>
  <c r="D23" i="2"/>
  <c r="C23" i="2"/>
  <c r="H21" i="2"/>
  <c r="F21" i="2"/>
  <c r="B63" i="2" s="1"/>
  <c r="C63" i="2" s="1"/>
  <c r="E21" i="2"/>
  <c r="D21" i="2"/>
  <c r="C21" i="2"/>
  <c r="B57" i="2" s="1"/>
  <c r="D13" i="2"/>
  <c r="C13" i="2"/>
  <c r="F11" i="2"/>
  <c r="E11" i="2"/>
  <c r="D11" i="2"/>
  <c r="D28" i="2" s="1"/>
  <c r="D30" i="2" s="1"/>
  <c r="D10" i="2"/>
  <c r="E10" i="2" s="1"/>
  <c r="D24" i="1"/>
  <c r="E24" i="1"/>
  <c r="F24" i="1"/>
  <c r="C24" i="1"/>
  <c r="C21" i="1"/>
  <c r="B60" i="1" s="1"/>
  <c r="D21" i="1"/>
  <c r="B61" i="1" s="1"/>
  <c r="E21" i="1"/>
  <c r="B62" i="1" s="1"/>
  <c r="F21" i="1"/>
  <c r="B63" i="1" s="1"/>
  <c r="D26" i="1"/>
  <c r="E26" i="1"/>
  <c r="F26" i="1"/>
  <c r="C26" i="1"/>
  <c r="C29" i="1"/>
  <c r="C28" i="1"/>
  <c r="C27" i="1"/>
  <c r="F11" i="1"/>
  <c r="E11" i="1"/>
  <c r="D11" i="1"/>
  <c r="D10" i="1"/>
  <c r="D13" i="1" s="1"/>
  <c r="D29" i="1"/>
  <c r="C13" i="1"/>
  <c r="F10" i="2" l="1"/>
  <c r="E13" i="2"/>
  <c r="E27" i="2"/>
  <c r="E31" i="2" s="1"/>
  <c r="E25" i="2" s="1"/>
  <c r="B67" i="2" s="1"/>
  <c r="E28" i="2"/>
  <c r="E30" i="2" s="1"/>
  <c r="C60" i="2"/>
  <c r="C61" i="2"/>
  <c r="C31" i="2"/>
  <c r="C25" i="2" s="1"/>
  <c r="C62" i="2"/>
  <c r="D27" i="2"/>
  <c r="D31" i="2" s="1"/>
  <c r="D25" i="2" s="1"/>
  <c r="B66" i="2" s="1"/>
  <c r="H21" i="1"/>
  <c r="B57" i="1"/>
  <c r="C61" i="1" s="1"/>
  <c r="C30" i="1"/>
  <c r="C31" i="1" s="1"/>
  <c r="C25" i="1" s="1"/>
  <c r="B65" i="1" s="1"/>
  <c r="D28" i="1"/>
  <c r="D30" i="1" s="1"/>
  <c r="D27" i="1"/>
  <c r="E10" i="1"/>
  <c r="B65" i="2" l="1"/>
  <c r="F27" i="2"/>
  <c r="F13" i="2"/>
  <c r="F28" i="2"/>
  <c r="F30" i="2" s="1"/>
  <c r="C62" i="1"/>
  <c r="C63" i="1"/>
  <c r="C60" i="1"/>
  <c r="D31" i="1"/>
  <c r="D25" i="1" s="1"/>
  <c r="B66" i="1" s="1"/>
  <c r="F29" i="1"/>
  <c r="E29" i="1"/>
  <c r="E27" i="1"/>
  <c r="E28" i="1"/>
  <c r="F10" i="1"/>
  <c r="E13" i="1"/>
  <c r="F31" i="2" l="1"/>
  <c r="F25" i="2" s="1"/>
  <c r="E30" i="1"/>
  <c r="E31" i="1" s="1"/>
  <c r="E25" i="1" s="1"/>
  <c r="B67" i="1" s="1"/>
  <c r="F27" i="1"/>
  <c r="F28" i="1"/>
  <c r="F30" i="1" s="1"/>
  <c r="F13" i="1"/>
  <c r="B68" i="2" l="1"/>
  <c r="C68" i="2" s="1"/>
  <c r="B58" i="2"/>
  <c r="H25" i="2"/>
  <c r="F31" i="1"/>
  <c r="F25" i="1" s="1"/>
  <c r="C67" i="2" l="1"/>
  <c r="C66" i="2"/>
  <c r="C65" i="2"/>
  <c r="H25" i="1"/>
  <c r="B58" i="1"/>
  <c r="B68" i="1"/>
  <c r="C68" i="1" l="1"/>
  <c r="C65" i="1"/>
  <c r="C66" i="1"/>
  <c r="C67" i="1"/>
</calcChain>
</file>

<file path=xl/sharedStrings.xml><?xml version="1.0" encoding="utf-8"?>
<sst xmlns="http://schemas.openxmlformats.org/spreadsheetml/2006/main" count="102" uniqueCount="53">
  <si>
    <t>OVERHEAD INPUTS</t>
  </si>
  <si>
    <t>Machine Hourly Rate ($/hr)</t>
  </si>
  <si>
    <t>Tool change time (min)</t>
  </si>
  <si>
    <t>Tool Change hourly Rate ($/hr)</t>
  </si>
  <si>
    <t>PROCESS INPUTS</t>
  </si>
  <si>
    <t>Tool Cost ($)</t>
  </si>
  <si>
    <t>MRR(in^3/min)</t>
  </si>
  <si>
    <t>Tool Life (min)</t>
  </si>
  <si>
    <t>OUTPUT</t>
  </si>
  <si>
    <t>Cost/in^3</t>
  </si>
  <si>
    <t>Tool #1</t>
  </si>
  <si>
    <t>Tool #2</t>
  </si>
  <si>
    <t>Tool #3</t>
  </si>
  <si>
    <t>Tool #4</t>
  </si>
  <si>
    <t xml:space="preserve"> </t>
  </si>
  <si>
    <t>USER INPUT FIELDS</t>
  </si>
  <si>
    <t>CALCULATED FIELDS</t>
  </si>
  <si>
    <t xml:space="preserve"> VirtualRunoff™</t>
  </si>
  <si>
    <t>Number of Teeth</t>
  </si>
  <si>
    <t>Inches Per Tooth</t>
  </si>
  <si>
    <t>RPM</t>
  </si>
  <si>
    <t>Labor Rate ($/hr)</t>
  </si>
  <si>
    <t xml:space="preserve">  </t>
  </si>
  <si>
    <t>Boundries</t>
  </si>
  <si>
    <t>MRR</t>
  </si>
  <si>
    <t>Cost</t>
  </si>
  <si>
    <t>Tool 1</t>
  </si>
  <si>
    <t>Tool 2</t>
  </si>
  <si>
    <t>Tool 3</t>
  </si>
  <si>
    <t>Tool 4</t>
  </si>
  <si>
    <t>Max</t>
  </si>
  <si>
    <t>Min</t>
  </si>
  <si>
    <t>Inches Per Minute</t>
  </si>
  <si>
    <t>Surface Feet Per Minute</t>
  </si>
  <si>
    <t xml:space="preserve">Toolholder Brand </t>
  </si>
  <si>
    <t xml:space="preserve">Toolholder Part Number </t>
  </si>
  <si>
    <t>Toolholder MSC Number</t>
  </si>
  <si>
    <t>Endmill/Cutter MSC Number</t>
  </si>
  <si>
    <t xml:space="preserve">Endmill/Cutter Brand </t>
  </si>
  <si>
    <t xml:space="preserve">Endmill/Cutter Part Number </t>
  </si>
  <si>
    <t>Tool Diamater (mm)</t>
  </si>
  <si>
    <t>Width of Cut (mm)</t>
  </si>
  <si>
    <t>Depth of Cut (mm)</t>
  </si>
  <si>
    <t>mm Per Tooth</t>
  </si>
  <si>
    <t>MRR(M^3/min)</t>
  </si>
  <si>
    <t>Surface Meters Per Minute</t>
  </si>
  <si>
    <t>mm Per Minute</t>
  </si>
  <si>
    <t>Cost/M^3</t>
  </si>
  <si>
    <t>Tool Diamater (in)</t>
  </si>
  <si>
    <t>Width of Cut (in)</t>
  </si>
  <si>
    <t>Depth of Cut (in)</t>
  </si>
  <si>
    <t>SFM/RPM Converter</t>
  </si>
  <si>
    <t>SMM/RPM Converter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</si>
</sst>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3" borderId="13" xfId="0" applyFill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4" borderId="8" xfId="0" applyFont="1" applyFill="1" applyBorder="1"/>
    <xf numFmtId="0" fontId="0" fillId="4" borderId="12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164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7" xfId="0" applyNumberFormat="1" applyFont="1" applyFill="1" applyBorder="1" applyAlignment="1" applyProtection="1">
      <alignment horizontal="center"/>
      <protection locked="0"/>
    </xf>
    <xf numFmtId="164" fontId="2" fillId="4" borderId="10" xfId="0" applyNumberFormat="1" applyFont="1" applyFill="1" applyBorder="1" applyAlignment="1" applyProtection="1">
      <alignment horizontal="center"/>
      <protection locked="0"/>
    </xf>
    <xf numFmtId="1" fontId="2" fillId="4" borderId="6" xfId="3" applyNumberFormat="1" applyFont="1" applyFill="1" applyBorder="1" applyAlignment="1" applyProtection="1">
      <alignment horizontal="center"/>
      <protection locked="0"/>
    </xf>
    <xf numFmtId="1" fontId="2" fillId="4" borderId="10" xfId="3" applyNumberFormat="1" applyFont="1" applyFill="1" applyBorder="1" applyAlignment="1" applyProtection="1">
      <alignment horizontal="center"/>
      <protection locked="0"/>
    </xf>
    <xf numFmtId="165" fontId="2" fillId="4" borderId="10" xfId="0" applyNumberFormat="1" applyFont="1" applyFill="1" applyBorder="1" applyAlignment="1" applyProtection="1">
      <alignment horizontal="center"/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10" xfId="0" applyNumberFormat="1" applyFon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 applyProtection="1">
      <alignment horizontal="center"/>
      <protection hidden="1"/>
    </xf>
    <xf numFmtId="164" fontId="2" fillId="3" borderId="17" xfId="0" applyNumberFormat="1" applyFont="1" applyFill="1" applyBorder="1" applyAlignment="1" applyProtection="1">
      <alignment horizontal="center"/>
      <protection hidden="1"/>
    </xf>
    <xf numFmtId="164" fontId="2" fillId="3" borderId="10" xfId="0" applyNumberFormat="1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0" fontId="2" fillId="3" borderId="15" xfId="0" applyFont="1" applyFill="1" applyBorder="1" applyAlignment="1" applyProtection="1">
      <alignment horizontal="center"/>
      <protection hidden="1"/>
    </xf>
    <xf numFmtId="164" fontId="9" fillId="5" borderId="22" xfId="0" applyNumberFormat="1" applyFont="1" applyFill="1" applyBorder="1" applyAlignment="1" applyProtection="1">
      <alignment horizontal="center"/>
      <protection hidden="1"/>
    </xf>
    <xf numFmtId="164" fontId="9" fillId="5" borderId="14" xfId="0" applyNumberFormat="1" applyFont="1" applyFill="1" applyBorder="1" applyAlignment="1" applyProtection="1">
      <alignment horizontal="center"/>
      <protection hidden="1"/>
    </xf>
    <xf numFmtId="0" fontId="9" fillId="5" borderId="22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 applyAlignment="1" applyProtection="1">
      <alignment horizontal="center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4" applyNumberFormat="1" applyFont="1" applyProtection="1">
      <protection hidden="1"/>
    </xf>
    <xf numFmtId="1" fontId="2" fillId="4" borderId="23" xfId="3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164" fontId="2" fillId="4" borderId="24" xfId="0" applyNumberFormat="1" applyFont="1" applyFill="1" applyBorder="1" applyAlignment="1" applyProtection="1">
      <alignment horizontal="center"/>
      <protection locked="0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164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23" xfId="0" applyNumberFormat="1" applyFont="1" applyFill="1" applyBorder="1" applyAlignment="1" applyProtection="1">
      <alignment horizontal="center"/>
      <protection locked="0"/>
    </xf>
    <xf numFmtId="1" fontId="2" fillId="4" borderId="23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Border="1" applyAlignment="1" applyProtection="1">
      <alignment horizontal="center"/>
      <protection locked="0"/>
    </xf>
    <xf numFmtId="0" fontId="9" fillId="5" borderId="27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/>
    <xf numFmtId="0" fontId="8" fillId="4" borderId="10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8" fillId="4" borderId="3" xfId="0" applyFont="1" applyFill="1" applyBorder="1"/>
    <xf numFmtId="0" fontId="2" fillId="4" borderId="14" xfId="0" applyFont="1" applyFill="1" applyBorder="1"/>
    <xf numFmtId="0" fontId="2" fillId="4" borderId="3" xfId="0" applyFont="1" applyFill="1" applyBorder="1"/>
    <xf numFmtId="164" fontId="9" fillId="5" borderId="27" xfId="0" applyNumberFormat="1" applyFont="1" applyFill="1" applyBorder="1" applyAlignment="1" applyProtection="1">
      <alignment horizontal="center"/>
      <protection hidden="1"/>
    </xf>
    <xf numFmtId="2" fontId="2" fillId="4" borderId="23" xfId="3" applyNumberFormat="1" applyFont="1" applyFill="1" applyBorder="1" applyAlignment="1" applyProtection="1">
      <alignment horizontal="center"/>
      <protection locked="0"/>
    </xf>
    <xf numFmtId="2" fontId="2" fillId="4" borderId="10" xfId="3" applyNumberFormat="1" applyFont="1" applyFill="1" applyBorder="1" applyAlignment="1" applyProtection="1">
      <alignment horizontal="center"/>
      <protection locked="0"/>
    </xf>
    <xf numFmtId="165" fontId="2" fillId="4" borderId="23" xfId="3" applyNumberFormat="1" applyFont="1" applyFill="1" applyBorder="1" applyAlignment="1" applyProtection="1">
      <alignment horizontal="center"/>
      <protection locked="0"/>
    </xf>
    <xf numFmtId="165" fontId="2" fillId="4" borderId="6" xfId="3" applyNumberFormat="1" applyFont="1" applyFill="1" applyBorder="1" applyAlignment="1" applyProtection="1">
      <alignment horizontal="center"/>
      <protection locked="0"/>
    </xf>
    <xf numFmtId="165" fontId="2" fillId="4" borderId="10" xfId="3" applyNumberFormat="1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center"/>
    </xf>
    <xf numFmtId="0" fontId="2" fillId="4" borderId="16" xfId="0" applyFont="1" applyFill="1" applyBorder="1"/>
    <xf numFmtId="0" fontId="2" fillId="4" borderId="4" xfId="0" applyFont="1" applyFill="1" applyBorder="1"/>
    <xf numFmtId="0" fontId="2" fillId="4" borderId="20" xfId="0" applyFont="1" applyFill="1" applyBorder="1"/>
    <xf numFmtId="0" fontId="0" fillId="4" borderId="14" xfId="0" applyFill="1" applyBorder="1"/>
    <xf numFmtId="2" fontId="2" fillId="4" borderId="0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23" xfId="0" applyNumberFormat="1" applyFont="1" applyFill="1" applyBorder="1" applyAlignment="1" applyProtection="1">
      <alignment horizontal="center"/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4" fontId="2" fillId="4" borderId="28" xfId="0" applyNumberFormat="1" applyFont="1" applyFill="1" applyBorder="1" applyAlignment="1" applyProtection="1">
      <alignment horizontal="center"/>
      <protection locked="0"/>
    </xf>
    <xf numFmtId="164" fontId="2" fillId="4" borderId="3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31" xfId="0" applyFont="1" applyFill="1" applyBorder="1"/>
    <xf numFmtId="0" fontId="2" fillId="3" borderId="32" xfId="0" applyFont="1" applyFill="1" applyBorder="1"/>
  </cellXfs>
  <cellStyles count="5">
    <cellStyle name="Comma" xfId="3" builtinId="3"/>
    <cellStyle name="Currency" xfId="4" builtinId="4"/>
    <cellStyle name="Followed Hyperlink" xfId="2" builtinId="9" hidden="1"/>
    <cellStyle name="Hyperlink" xfId="1" builtinId="8" hidden="1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Productivity (MRR)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230480535728"/>
          <c:y val="0.16476114481865675"/>
          <c:w val="0.87853118011057829"/>
          <c:h val="0.7695027175140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'VirtualRunoff (inch)'!$A$60:$A$63</c:f>
              <c:strCache>
                <c:ptCount val="4"/>
                <c:pt idx="0">
                  <c:v>Tool 1</c:v>
                </c:pt>
                <c:pt idx="1">
                  <c:v>Tool 2</c:v>
                </c:pt>
                <c:pt idx="2">
                  <c:v>Tool 3</c:v>
                </c:pt>
                <c:pt idx="3">
                  <c:v>Tool 4</c:v>
                </c:pt>
              </c:strCache>
            </c:strRef>
          </c:cat>
          <c:val>
            <c:numRef>
              <c:f>'VirtualRunoff (inch)'!$B$60:$B$63</c:f>
              <c:numCache>
                <c:formatCode>General</c:formatCode>
                <c:ptCount val="4"/>
                <c:pt idx="0">
                  <c:v>16</c:v>
                </c:pt>
                <c:pt idx="1">
                  <c:v>36</c:v>
                </c:pt>
                <c:pt idx="2">
                  <c:v>36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F-B74F-9654-5F6731D02139}"/>
            </c:ext>
          </c:extLst>
        </c:ser>
        <c:ser>
          <c:idx val="1"/>
          <c:order val="1"/>
          <c:tx>
            <c:strRef>
              <c:f>'VirtualRunoff (inch)'!$C$59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'VirtualRunoff (inch)'!$C$60:$C$63</c:f>
              <c:numCache>
                <c:formatCode>0</c:formatCode>
                <c:ptCount val="4"/>
                <c:pt idx="0">
                  <c:v>0</c:v>
                </c:pt>
                <c:pt idx="1">
                  <c:v>36</c:v>
                </c:pt>
                <c:pt idx="2">
                  <c:v>36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F-B74F-9654-5F6731D02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10267103"/>
        <c:axId val="758873327"/>
      </c:barChart>
      <c:catAx>
        <c:axId val="710267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3327"/>
        <c:crosses val="autoZero"/>
        <c:auto val="1"/>
        <c:lblAlgn val="ctr"/>
        <c:lblOffset val="100"/>
        <c:noMultiLvlLbl val="0"/>
      </c:catAx>
      <c:valAx>
        <c:axId val="75887332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0267103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True Tool</a:t>
            </a:r>
            <a:r>
              <a:rPr lang="en-US" sz="2000" b="1" baseline="0"/>
              <a:t> Cost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67096898095307E-2"/>
          <c:y val="0.16093705304045408"/>
          <c:w val="0.87853118011057829"/>
          <c:h val="0.7695027175140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'VirtualRunoff (inch)'!$A$60:$A$63</c:f>
              <c:strCache>
                <c:ptCount val="4"/>
                <c:pt idx="0">
                  <c:v>Tool 1</c:v>
                </c:pt>
                <c:pt idx="1">
                  <c:v>Tool 2</c:v>
                </c:pt>
                <c:pt idx="2">
                  <c:v>Tool 3</c:v>
                </c:pt>
                <c:pt idx="3">
                  <c:v>Tool 4</c:v>
                </c:pt>
              </c:strCache>
            </c:strRef>
          </c:cat>
          <c:val>
            <c:numRef>
              <c:f>'VirtualRunoff (inch)'!$B$65:$B$68</c:f>
              <c:numCache>
                <c:formatCode>"$"#,##0.00</c:formatCode>
                <c:ptCount val="4"/>
                <c:pt idx="0">
                  <c:v>6.3628472222222218E-2</c:v>
                </c:pt>
                <c:pt idx="1">
                  <c:v>0.30632716049382713</c:v>
                </c:pt>
                <c:pt idx="2">
                  <c:v>0.49151234567901242</c:v>
                </c:pt>
                <c:pt idx="3">
                  <c:v>2.1475694444444446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F-C94A-90DC-879A2B842D66}"/>
            </c:ext>
          </c:extLst>
        </c:ser>
        <c:ser>
          <c:idx val="1"/>
          <c:order val="1"/>
          <c:tx>
            <c:strRef>
              <c:f>'VirtualRunoff (inch)'!$C$59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'VirtualRunoff (inch)'!$C$65:$C$68</c:f>
              <c:numCache>
                <c:formatCode>"$"#,##0.00</c:formatCode>
                <c:ptCount val="4"/>
                <c:pt idx="0">
                  <c:v>6.3628472222222218E-2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F-C94A-90DC-879A2B84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10267103"/>
        <c:axId val="758873327"/>
      </c:barChart>
      <c:catAx>
        <c:axId val="710267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3327"/>
        <c:crosses val="autoZero"/>
        <c:auto val="1"/>
        <c:lblAlgn val="ctr"/>
        <c:lblOffset val="100"/>
        <c:noMultiLvlLbl val="0"/>
      </c:catAx>
      <c:valAx>
        <c:axId val="75887332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710267103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Productivity (MRR)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230480535728"/>
          <c:y val="0.16476114481865675"/>
          <c:w val="0.87853118011057829"/>
          <c:h val="0.7695027175140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'VirtualRunoff (mm)'!$A$60:$A$63</c:f>
              <c:strCache>
                <c:ptCount val="4"/>
                <c:pt idx="0">
                  <c:v>Tool 1</c:v>
                </c:pt>
                <c:pt idx="1">
                  <c:v>Tool 2</c:v>
                </c:pt>
                <c:pt idx="2">
                  <c:v>Tool 3</c:v>
                </c:pt>
                <c:pt idx="3">
                  <c:v>Tool 4</c:v>
                </c:pt>
              </c:strCache>
            </c:strRef>
          </c:cat>
          <c:val>
            <c:numRef>
              <c:f>'VirtualRunoff (mm)'!$B$60:$B$63</c:f>
              <c:numCache>
                <c:formatCode>General</c:formatCode>
                <c:ptCount val="4"/>
                <c:pt idx="0">
                  <c:v>40</c:v>
                </c:pt>
                <c:pt idx="1">
                  <c:v>450</c:v>
                </c:pt>
                <c:pt idx="2">
                  <c:v>180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4-0B40-8A90-6260BD033632}"/>
            </c:ext>
          </c:extLst>
        </c:ser>
        <c:ser>
          <c:idx val="1"/>
          <c:order val="1"/>
          <c:tx>
            <c:strRef>
              <c:f>'VirtualRunoff (mm)'!$C$59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'VirtualRunoff (mm)'!$C$60:$C$63</c:f>
              <c:numCache>
                <c:formatCode>0</c:formatCode>
                <c:ptCount val="4"/>
                <c:pt idx="0">
                  <c:v>0</c:v>
                </c:pt>
                <c:pt idx="1">
                  <c:v>450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4-0B40-8A90-6260BD03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10267103"/>
        <c:axId val="758873327"/>
      </c:barChart>
      <c:catAx>
        <c:axId val="710267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3327"/>
        <c:crosses val="autoZero"/>
        <c:auto val="1"/>
        <c:lblAlgn val="ctr"/>
        <c:lblOffset val="100"/>
        <c:noMultiLvlLbl val="0"/>
      </c:catAx>
      <c:valAx>
        <c:axId val="75887332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0267103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True Tool</a:t>
            </a:r>
            <a:r>
              <a:rPr lang="en-US" sz="2000" b="1" baseline="0"/>
              <a:t> Cost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67096898095307E-2"/>
          <c:y val="0.16093705304045408"/>
          <c:w val="0.87853118011057829"/>
          <c:h val="0.7695027175140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'VirtualRunoff (mm)'!$A$60:$A$63</c:f>
              <c:strCache>
                <c:ptCount val="4"/>
                <c:pt idx="0">
                  <c:v>Tool 1</c:v>
                </c:pt>
                <c:pt idx="1">
                  <c:v>Tool 2</c:v>
                </c:pt>
                <c:pt idx="2">
                  <c:v>Tool 3</c:v>
                </c:pt>
                <c:pt idx="3">
                  <c:v>Tool 4</c:v>
                </c:pt>
              </c:strCache>
            </c:strRef>
          </c:cat>
          <c:val>
            <c:numRef>
              <c:f>'VirtualRunoff (mm)'!$B$65:$B$68</c:f>
              <c:numCache>
                <c:formatCode>"$"#,##0.00</c:formatCode>
                <c:ptCount val="4"/>
                <c:pt idx="0">
                  <c:v>2.1937500000000002E-2</c:v>
                </c:pt>
                <c:pt idx="1">
                  <c:v>2.4506172839506169E-2</c:v>
                </c:pt>
                <c:pt idx="2">
                  <c:v>9.8302469135802484E-2</c:v>
                </c:pt>
                <c:pt idx="3">
                  <c:v>0.28634259259259259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2-F24D-A879-3081F747C0BF}"/>
            </c:ext>
          </c:extLst>
        </c:ser>
        <c:ser>
          <c:idx val="1"/>
          <c:order val="1"/>
          <c:tx>
            <c:strRef>
              <c:f>'VirtualRunoff (mm)'!$C$59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'VirtualRunoff (mm)'!$C$65:$C$68</c:f>
              <c:numCache>
                <c:formatCode>"$"#,##0.00</c:formatCode>
                <c:ptCount val="4"/>
                <c:pt idx="0">
                  <c:v>2.1937500000000002E-2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2-F24D-A879-3081F747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10267103"/>
        <c:axId val="758873327"/>
      </c:barChart>
      <c:catAx>
        <c:axId val="710267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3327"/>
        <c:crosses val="autoZero"/>
        <c:auto val="1"/>
        <c:lblAlgn val="ctr"/>
        <c:lblOffset val="100"/>
        <c:noMultiLvlLbl val="0"/>
      </c:catAx>
      <c:valAx>
        <c:axId val="75887332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710267103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1485901</xdr:colOff>
      <xdr:row>35</xdr:row>
      <xdr:rowOff>0</xdr:rowOff>
    </xdr:from>
    <xdr:to>
      <xdr:col>5</xdr:col>
      <xdr:colOff>1663701</xdr:colOff>
      <xdr:row>52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71C63B-0A4A-8341-AFE3-C447E9381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35</xdr:row>
      <xdr:rowOff>0</xdr:rowOff>
    </xdr:from>
    <xdr:to>
      <xdr:col>2</xdr:col>
      <xdr:colOff>1409700</xdr:colOff>
      <xdr:row>52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41FF41-0087-F541-A901-47C42A0CE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1485901</xdr:colOff>
      <xdr:row>35</xdr:row>
      <xdr:rowOff>0</xdr:rowOff>
    </xdr:from>
    <xdr:to>
      <xdr:col>5</xdr:col>
      <xdr:colOff>1663701</xdr:colOff>
      <xdr:row>52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1FEDCC-6586-CF49-BFF7-2FBD01A9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35</xdr:row>
      <xdr:rowOff>0</xdr:rowOff>
    </xdr:from>
    <xdr:to>
      <xdr:col>2</xdr:col>
      <xdr:colOff>1409700</xdr:colOff>
      <xdr:row>52</xdr:row>
      <xdr:rowOff>82550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747265-8254-FC44-AD50-578E94461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28B6E-B4B2-8D40-95C2-14F75666C8C4}">
  <dimension ref="A1:I70"/>
  <sheetViews>
    <sheetView tabSelected="1" topLeftCell="A3" workbookViewId="0">
      <selection activeCell="I37" sqref="I37"/>
    </sheetView>
  </sheetViews>
  <sheetFormatPr baseColWidth="10" defaultColWidth="8.83203125" defaultRowHeight="15" x14ac:dyDescent="0.2"/>
  <cols>
    <col min="1" max="1" width="23.6640625" customWidth="1"/>
    <col min="2" max="2" width="30.33203125" customWidth="1"/>
    <col min="3" max="6" width="23" customWidth="1"/>
    <col min="8" max="8" width="0" hidden="1" customWidth="1"/>
  </cols>
  <sheetData>
    <row r="1" spans="1:6" ht="36" customHeight="1" x14ac:dyDescent="0.45">
      <c r="A1" s="90" t="s">
        <v>17</v>
      </c>
      <c r="B1" s="90"/>
      <c r="C1" s="90"/>
      <c r="D1" s="90"/>
      <c r="E1" s="90"/>
      <c r="F1" s="90"/>
    </row>
    <row r="2" spans="1:6" ht="16" thickBot="1" x14ac:dyDescent="0.25"/>
    <row r="3" spans="1:6" ht="20" thickBot="1" x14ac:dyDescent="0.3">
      <c r="B3" s="3" t="s">
        <v>36</v>
      </c>
      <c r="C3" s="76"/>
      <c r="D3" s="76"/>
      <c r="E3" s="76"/>
      <c r="F3" s="76"/>
    </row>
    <row r="4" spans="1:6" ht="20" thickBot="1" x14ac:dyDescent="0.3">
      <c r="B4" s="3" t="s">
        <v>34</v>
      </c>
      <c r="C4" s="76"/>
      <c r="D4" s="76"/>
      <c r="E4" s="76"/>
      <c r="F4" s="76"/>
    </row>
    <row r="5" spans="1:6" ht="20" thickBot="1" x14ac:dyDescent="0.3">
      <c r="A5" s="1" t="s">
        <v>14</v>
      </c>
      <c r="B5" s="3" t="s">
        <v>35</v>
      </c>
      <c r="C5" s="73"/>
      <c r="D5" s="74"/>
      <c r="E5" s="75"/>
      <c r="F5" s="74"/>
    </row>
    <row r="6" spans="1:6" ht="20" thickBot="1" x14ac:dyDescent="0.3">
      <c r="A6" s="1"/>
      <c r="B6" s="3" t="s">
        <v>37</v>
      </c>
      <c r="C6" s="73"/>
      <c r="D6" s="74"/>
      <c r="E6" s="75"/>
      <c r="F6" s="74"/>
    </row>
    <row r="7" spans="1:6" ht="20" thickBot="1" x14ac:dyDescent="0.3">
      <c r="A7" s="1"/>
      <c r="B7" s="3" t="s">
        <v>38</v>
      </c>
      <c r="C7" s="73"/>
      <c r="D7" s="74"/>
      <c r="E7" s="75"/>
      <c r="F7" s="74"/>
    </row>
    <row r="8" spans="1:6" ht="20" thickBot="1" x14ac:dyDescent="0.3">
      <c r="A8" s="1"/>
      <c r="B8" s="3" t="s">
        <v>39</v>
      </c>
      <c r="C8" s="73"/>
      <c r="D8" s="74"/>
      <c r="E8" s="75"/>
      <c r="F8" s="74"/>
    </row>
    <row r="9" spans="1:6" ht="20" thickBot="1" x14ac:dyDescent="0.3">
      <c r="A9" s="2"/>
      <c r="B9" s="2"/>
      <c r="C9" s="34" t="s">
        <v>10</v>
      </c>
      <c r="D9" s="35" t="s">
        <v>11</v>
      </c>
      <c r="E9" s="36" t="s">
        <v>12</v>
      </c>
      <c r="F9" s="35" t="s">
        <v>13</v>
      </c>
    </row>
    <row r="10" spans="1:6" ht="19" x14ac:dyDescent="0.25">
      <c r="A10" s="91" t="s">
        <v>0</v>
      </c>
      <c r="B10" s="57" t="s">
        <v>1</v>
      </c>
      <c r="C10" s="49">
        <v>40</v>
      </c>
      <c r="D10" s="24">
        <f>C10</f>
        <v>40</v>
      </c>
      <c r="E10" s="25">
        <f t="shared" ref="E10:F10" si="0">D10</f>
        <v>40</v>
      </c>
      <c r="F10" s="24">
        <f t="shared" si="0"/>
        <v>40</v>
      </c>
    </row>
    <row r="11" spans="1:6" ht="19" x14ac:dyDescent="0.25">
      <c r="A11" s="92"/>
      <c r="B11" s="58" t="s">
        <v>21</v>
      </c>
      <c r="C11" s="50">
        <v>25</v>
      </c>
      <c r="D11" s="26">
        <f>C11</f>
        <v>25</v>
      </c>
      <c r="E11" s="27">
        <f>C11</f>
        <v>25</v>
      </c>
      <c r="F11" s="26">
        <f>C11</f>
        <v>25</v>
      </c>
    </row>
    <row r="12" spans="1:6" ht="20" thickBot="1" x14ac:dyDescent="0.3">
      <c r="A12" s="92"/>
      <c r="B12" s="7" t="s">
        <v>2</v>
      </c>
      <c r="C12" s="87">
        <v>5</v>
      </c>
      <c r="D12" s="88">
        <v>5</v>
      </c>
      <c r="E12" s="89">
        <v>5</v>
      </c>
      <c r="F12" s="88">
        <v>5</v>
      </c>
    </row>
    <row r="13" spans="1:6" ht="20" hidden="1" thickBot="1" x14ac:dyDescent="0.3">
      <c r="A13" s="93"/>
      <c r="B13" s="74" t="s">
        <v>3</v>
      </c>
      <c r="C13" s="83">
        <f>C10</f>
        <v>40</v>
      </c>
      <c r="D13" s="84">
        <f t="shared" ref="D13:F13" si="1">D10</f>
        <v>40</v>
      </c>
      <c r="E13" s="85">
        <f t="shared" si="1"/>
        <v>40</v>
      </c>
      <c r="F13" s="86">
        <f t="shared" si="1"/>
        <v>40</v>
      </c>
    </row>
    <row r="14" spans="1:6" ht="19" x14ac:dyDescent="0.25">
      <c r="A14" s="91" t="s">
        <v>4</v>
      </c>
      <c r="B14" s="60" t="s">
        <v>5</v>
      </c>
      <c r="C14" s="50">
        <v>100</v>
      </c>
      <c r="D14" s="15">
        <v>150</v>
      </c>
      <c r="E14" s="16">
        <v>250</v>
      </c>
      <c r="F14" s="17">
        <v>500</v>
      </c>
    </row>
    <row r="15" spans="1:6" ht="19" x14ac:dyDescent="0.25">
      <c r="A15" s="92"/>
      <c r="B15" s="58" t="s">
        <v>20</v>
      </c>
      <c r="C15" s="47">
        <v>8000</v>
      </c>
      <c r="D15" s="18">
        <v>12000</v>
      </c>
      <c r="E15" s="18">
        <v>9000</v>
      </c>
      <c r="F15" s="19">
        <v>10000</v>
      </c>
    </row>
    <row r="16" spans="1:6" ht="19" x14ac:dyDescent="0.25">
      <c r="A16" s="92"/>
      <c r="B16" s="60" t="s">
        <v>48</v>
      </c>
      <c r="C16" s="67">
        <v>0.5</v>
      </c>
      <c r="D16" s="68">
        <v>0.5</v>
      </c>
      <c r="E16" s="67">
        <v>0.75</v>
      </c>
      <c r="F16" s="69">
        <v>1</v>
      </c>
    </row>
    <row r="17" spans="1:8" ht="19" x14ac:dyDescent="0.25">
      <c r="A17" s="92"/>
      <c r="B17" s="60" t="s">
        <v>49</v>
      </c>
      <c r="C17" s="53">
        <v>0.25</v>
      </c>
      <c r="D17" s="20">
        <v>0.75</v>
      </c>
      <c r="E17" s="21">
        <v>0.5</v>
      </c>
      <c r="F17" s="20">
        <v>0.1</v>
      </c>
    </row>
    <row r="18" spans="1:8" ht="19" x14ac:dyDescent="0.25">
      <c r="A18" s="92"/>
      <c r="B18" s="60" t="s">
        <v>50</v>
      </c>
      <c r="C18" s="53">
        <v>0.5</v>
      </c>
      <c r="D18" s="20">
        <v>0.25</v>
      </c>
      <c r="E18" s="21">
        <v>0.5</v>
      </c>
      <c r="F18" s="20">
        <v>1</v>
      </c>
    </row>
    <row r="19" spans="1:8" ht="19" x14ac:dyDescent="0.25">
      <c r="A19" s="92"/>
      <c r="B19" s="58" t="s">
        <v>18</v>
      </c>
      <c r="C19" s="54">
        <v>4</v>
      </c>
      <c r="D19" s="22">
        <v>4</v>
      </c>
      <c r="E19" s="22">
        <v>4</v>
      </c>
      <c r="F19" s="23">
        <v>4</v>
      </c>
    </row>
    <row r="20" spans="1:8" ht="20" thickBot="1" x14ac:dyDescent="0.3">
      <c r="A20" s="92"/>
      <c r="B20" s="61" t="s">
        <v>19</v>
      </c>
      <c r="C20" s="55">
        <v>4.0000000000000001E-3</v>
      </c>
      <c r="D20" s="41">
        <v>4.0000000000000001E-3</v>
      </c>
      <c r="E20" s="41">
        <v>4.0000000000000001E-3</v>
      </c>
      <c r="F20" s="42">
        <v>4.0000000000000001E-3</v>
      </c>
    </row>
    <row r="21" spans="1:8" ht="20" thickBot="1" x14ac:dyDescent="0.3">
      <c r="A21" s="92"/>
      <c r="B21" s="62" t="s">
        <v>6</v>
      </c>
      <c r="C21" s="56">
        <f>C15*C17*C18*C19*C20</f>
        <v>16</v>
      </c>
      <c r="D21" s="32">
        <f t="shared" ref="D21:F21" si="2">D15*D17*D18*D19*D20</f>
        <v>36</v>
      </c>
      <c r="E21" s="32">
        <f t="shared" si="2"/>
        <v>36</v>
      </c>
      <c r="F21" s="33">
        <f t="shared" si="2"/>
        <v>16</v>
      </c>
      <c r="H21" s="29">
        <f>MAX(C21:F21)</f>
        <v>36</v>
      </c>
    </row>
    <row r="22" spans="1:8" ht="20" thickBot="1" x14ac:dyDescent="0.3">
      <c r="A22" s="93"/>
      <c r="B22" s="63" t="s">
        <v>7</v>
      </c>
      <c r="C22" s="48">
        <v>300</v>
      </c>
      <c r="D22" s="38">
        <v>15</v>
      </c>
      <c r="E22" s="37">
        <v>15</v>
      </c>
      <c r="F22" s="38">
        <v>15</v>
      </c>
    </row>
    <row r="23" spans="1:8" ht="20" thickBot="1" x14ac:dyDescent="0.3">
      <c r="A23" s="94" t="s">
        <v>8</v>
      </c>
      <c r="B23" s="12" t="s">
        <v>33</v>
      </c>
      <c r="C23" s="72">
        <f>C15*C16*(3.14/12)</f>
        <v>1046.6666666666667</v>
      </c>
      <c r="D23" s="72">
        <f t="shared" ref="D23:F23" si="3">D15*D16*(3.14/12)</f>
        <v>1570</v>
      </c>
      <c r="E23" s="72">
        <f t="shared" si="3"/>
        <v>1766.25</v>
      </c>
      <c r="F23" s="72">
        <f t="shared" si="3"/>
        <v>2616.6666666666665</v>
      </c>
    </row>
    <row r="24" spans="1:8" ht="20" thickBot="1" x14ac:dyDescent="0.3">
      <c r="A24" s="95"/>
      <c r="B24" s="12" t="s">
        <v>32</v>
      </c>
      <c r="C24" s="70">
        <f>C15*C20*C19</f>
        <v>128</v>
      </c>
      <c r="D24" s="71">
        <f t="shared" ref="D24:F24" si="4">D15*D20*D19</f>
        <v>192</v>
      </c>
      <c r="E24" s="71">
        <f t="shared" si="4"/>
        <v>144</v>
      </c>
      <c r="F24" s="71">
        <f t="shared" si="4"/>
        <v>160</v>
      </c>
    </row>
    <row r="25" spans="1:8" ht="20" thickBot="1" x14ac:dyDescent="0.3">
      <c r="A25" s="96"/>
      <c r="B25" s="12" t="s">
        <v>9</v>
      </c>
      <c r="C25" s="64">
        <f>C31/C21</f>
        <v>6.3628472222222218E-2</v>
      </c>
      <c r="D25" s="30">
        <f>D31/D21</f>
        <v>0.30632716049382713</v>
      </c>
      <c r="E25" s="30">
        <f>E31/E21</f>
        <v>0.49151234567901242</v>
      </c>
      <c r="F25" s="31">
        <f>F31/F21</f>
        <v>2.1475694444444446</v>
      </c>
      <c r="H25" s="28">
        <f>MIN(C25:F25)</f>
        <v>6.3628472222222218E-2</v>
      </c>
    </row>
    <row r="26" spans="1:8" ht="19" hidden="1" x14ac:dyDescent="0.25">
      <c r="A26" s="9"/>
      <c r="B26" s="10"/>
      <c r="C26" s="11">
        <f>C14/C22</f>
        <v>0.33333333333333331</v>
      </c>
      <c r="D26" s="11">
        <f>D14/D22</f>
        <v>10</v>
      </c>
      <c r="E26" s="11">
        <f>E14/E22</f>
        <v>16.666666666666668</v>
      </c>
      <c r="F26" s="11">
        <f>F14/F22</f>
        <v>33.333333333333336</v>
      </c>
    </row>
    <row r="27" spans="1:8" ht="19" hidden="1" x14ac:dyDescent="0.25">
      <c r="A27" s="9"/>
      <c r="B27" s="10"/>
      <c r="C27" s="11">
        <f>C10/60</f>
        <v>0.66666666666666663</v>
      </c>
      <c r="D27" s="11">
        <f>D10/60</f>
        <v>0.66666666666666663</v>
      </c>
      <c r="E27" s="11">
        <f>E10/60</f>
        <v>0.66666666666666663</v>
      </c>
      <c r="F27" s="11">
        <f>F10/60</f>
        <v>0.66666666666666663</v>
      </c>
    </row>
    <row r="28" spans="1:8" ht="19" hidden="1" x14ac:dyDescent="0.25">
      <c r="A28" s="9"/>
      <c r="B28" s="10"/>
      <c r="C28" s="11">
        <f>(C11+C10)/60</f>
        <v>1.0833333333333333</v>
      </c>
      <c r="D28" s="11">
        <f>(D11+D10)/60</f>
        <v>1.0833333333333333</v>
      </c>
      <c r="E28" s="11">
        <f>(E11+E10)/60</f>
        <v>1.0833333333333333</v>
      </c>
      <c r="F28" s="11">
        <f>(F11+F10)/60</f>
        <v>1.0833333333333333</v>
      </c>
    </row>
    <row r="29" spans="1:8" ht="19" hidden="1" x14ac:dyDescent="0.25">
      <c r="A29" s="9"/>
      <c r="B29" s="10"/>
      <c r="C29" s="11">
        <f>C12/C22</f>
        <v>1.6666666666666666E-2</v>
      </c>
      <c r="D29" s="11">
        <f>D12/D22</f>
        <v>0.33333333333333331</v>
      </c>
      <c r="E29" s="11">
        <f>E12/E22</f>
        <v>0.33333333333333331</v>
      </c>
      <c r="F29" s="11">
        <f>F12/F22</f>
        <v>0.33333333333333331</v>
      </c>
    </row>
    <row r="30" spans="1:8" ht="19" hidden="1" x14ac:dyDescent="0.25">
      <c r="A30" s="9"/>
      <c r="B30" s="10"/>
      <c r="C30" s="11">
        <f>C28*C29</f>
        <v>1.8055555555555554E-2</v>
      </c>
      <c r="D30" s="11">
        <f t="shared" ref="D30:F30" si="5">D28*D29</f>
        <v>0.36111111111111105</v>
      </c>
      <c r="E30" s="11">
        <f t="shared" si="5"/>
        <v>0.36111111111111105</v>
      </c>
      <c r="F30" s="11">
        <f t="shared" si="5"/>
        <v>0.36111111111111105</v>
      </c>
    </row>
    <row r="31" spans="1:8" ht="19" hidden="1" x14ac:dyDescent="0.25">
      <c r="A31" s="9"/>
      <c r="B31" s="10"/>
      <c r="C31" s="11">
        <f>C26+C27+C30</f>
        <v>1.0180555555555555</v>
      </c>
      <c r="D31" s="11">
        <f t="shared" ref="D31:F31" si="6">D26+D27+D30</f>
        <v>11.027777777777777</v>
      </c>
      <c r="E31" s="11">
        <f t="shared" si="6"/>
        <v>17.694444444444446</v>
      </c>
      <c r="F31" s="11">
        <f t="shared" si="6"/>
        <v>34.361111111111114</v>
      </c>
    </row>
    <row r="32" spans="1:8" ht="20" thickBot="1" x14ac:dyDescent="0.3">
      <c r="A32" s="9"/>
      <c r="B32" s="10"/>
      <c r="C32" s="11"/>
      <c r="D32" s="11"/>
      <c r="E32" s="11"/>
      <c r="F32" s="11"/>
    </row>
    <row r="33" spans="1:2" x14ac:dyDescent="0.2">
      <c r="A33" s="5" t="s">
        <v>15</v>
      </c>
      <c r="B33" s="8"/>
    </row>
    <row r="34" spans="1:2" ht="16" thickBot="1" x14ac:dyDescent="0.25">
      <c r="A34" s="6" t="s">
        <v>16</v>
      </c>
      <c r="B34" s="4"/>
    </row>
    <row r="53" spans="1:9" ht="16" thickBot="1" x14ac:dyDescent="0.25"/>
    <row r="54" spans="1:9" ht="19" x14ac:dyDescent="0.25">
      <c r="A54" s="91" t="s">
        <v>51</v>
      </c>
      <c r="B54" s="101" t="str">
        <f>B23</f>
        <v>Surface Feet Per Minute</v>
      </c>
      <c r="C54" s="97">
        <v>1047</v>
      </c>
      <c r="D54" s="97">
        <v>1570</v>
      </c>
      <c r="E54" s="97">
        <v>1766</v>
      </c>
      <c r="F54" s="98">
        <v>2617</v>
      </c>
    </row>
    <row r="55" spans="1:9" ht="20" thickBot="1" x14ac:dyDescent="0.3">
      <c r="A55" s="93"/>
      <c r="B55" s="102" t="str">
        <f>B15</f>
        <v>RPM</v>
      </c>
      <c r="C55" s="99">
        <f>C54*(12/3.14)/C16</f>
        <v>8002.5477707006366</v>
      </c>
      <c r="D55" s="99">
        <f t="shared" ref="D55:F55" si="7">D54*(12/3.14)/D16</f>
        <v>12000</v>
      </c>
      <c r="E55" s="99">
        <f t="shared" si="7"/>
        <v>8998.7261146496821</v>
      </c>
      <c r="F55" s="100">
        <f t="shared" si="7"/>
        <v>10001.273885350318</v>
      </c>
    </row>
    <row r="56" spans="1:9" hidden="1" x14ac:dyDescent="0.2">
      <c r="A56" s="43" t="s">
        <v>23</v>
      </c>
      <c r="B56" s="43"/>
      <c r="C56" s="43"/>
    </row>
    <row r="57" spans="1:9" hidden="1" x14ac:dyDescent="0.2">
      <c r="A57" s="43" t="s">
        <v>24</v>
      </c>
      <c r="B57" s="44">
        <f>MAX(C21:F21)</f>
        <v>36</v>
      </c>
      <c r="C57" s="43"/>
      <c r="G57" t="s">
        <v>22</v>
      </c>
      <c r="H57" t="s">
        <v>22</v>
      </c>
      <c r="I57" t="s">
        <v>14</v>
      </c>
    </row>
    <row r="58" spans="1:9" hidden="1" x14ac:dyDescent="0.2">
      <c r="A58" s="43" t="s">
        <v>25</v>
      </c>
      <c r="B58" s="45">
        <f>MIN(C25:F25)</f>
        <v>6.3628472222222218E-2</v>
      </c>
      <c r="C58" s="43"/>
    </row>
    <row r="59" spans="1:9" hidden="1" x14ac:dyDescent="0.2">
      <c r="A59" s="43"/>
      <c r="B59" s="43"/>
      <c r="C59" s="43" t="s">
        <v>30</v>
      </c>
    </row>
    <row r="60" spans="1:9" hidden="1" x14ac:dyDescent="0.2">
      <c r="A60" s="43" t="s">
        <v>26</v>
      </c>
      <c r="B60" s="43">
        <f>C21</f>
        <v>16</v>
      </c>
      <c r="C60" s="44" t="str">
        <f>IF(B60&gt;=$B$57,B60,"")</f>
        <v/>
      </c>
    </row>
    <row r="61" spans="1:9" hidden="1" x14ac:dyDescent="0.2">
      <c r="A61" s="43" t="s">
        <v>27</v>
      </c>
      <c r="B61" s="43">
        <f>D21</f>
        <v>36</v>
      </c>
      <c r="C61" s="44">
        <f t="shared" ref="C61:C63" si="8">IF(B61&gt;=$B$57,B61,"")</f>
        <v>36</v>
      </c>
    </row>
    <row r="62" spans="1:9" hidden="1" x14ac:dyDescent="0.2">
      <c r="A62" s="43" t="s">
        <v>28</v>
      </c>
      <c r="B62" s="43">
        <f>E21</f>
        <v>36</v>
      </c>
      <c r="C62" s="44">
        <f t="shared" si="8"/>
        <v>36</v>
      </c>
    </row>
    <row r="63" spans="1:9" hidden="1" x14ac:dyDescent="0.2">
      <c r="A63" s="43" t="s">
        <v>29</v>
      </c>
      <c r="B63" s="43">
        <f>F21</f>
        <v>16</v>
      </c>
      <c r="C63" s="44" t="str">
        <f t="shared" si="8"/>
        <v/>
      </c>
    </row>
    <row r="64" spans="1:9" hidden="1" x14ac:dyDescent="0.2">
      <c r="A64" s="43"/>
      <c r="B64" s="45"/>
      <c r="C64" s="46" t="s">
        <v>31</v>
      </c>
    </row>
    <row r="65" spans="1:3" hidden="1" x14ac:dyDescent="0.2">
      <c r="A65" s="43" t="s">
        <v>26</v>
      </c>
      <c r="B65" s="45">
        <f>C25</f>
        <v>6.3628472222222218E-2</v>
      </c>
      <c r="C65" s="46">
        <f>IF(B65&lt;=$B$58,B65,"")</f>
        <v>6.3628472222222218E-2</v>
      </c>
    </row>
    <row r="66" spans="1:3" hidden="1" x14ac:dyDescent="0.2">
      <c r="A66" s="43" t="s">
        <v>27</v>
      </c>
      <c r="B66" s="45">
        <f>D25</f>
        <v>0.30632716049382713</v>
      </c>
      <c r="C66" s="46" t="str">
        <f t="shared" ref="C66:C68" si="9">IF(B66&lt;=$B$58,B66,"")</f>
        <v/>
      </c>
    </row>
    <row r="67" spans="1:3" hidden="1" x14ac:dyDescent="0.2">
      <c r="A67" s="43" t="s">
        <v>28</v>
      </c>
      <c r="B67" s="45">
        <f>E25</f>
        <v>0.49151234567901242</v>
      </c>
      <c r="C67" s="46" t="str">
        <f t="shared" si="9"/>
        <v/>
      </c>
    </row>
    <row r="68" spans="1:3" hidden="1" x14ac:dyDescent="0.2">
      <c r="A68" s="43" t="s">
        <v>29</v>
      </c>
      <c r="B68" s="45">
        <f>F25</f>
        <v>2.1475694444444446</v>
      </c>
      <c r="C68" s="46" t="str">
        <f t="shared" si="9"/>
        <v/>
      </c>
    </row>
    <row r="69" spans="1:3" hidden="1" x14ac:dyDescent="0.2"/>
    <row r="70" spans="1:3" hidden="1" x14ac:dyDescent="0.2"/>
  </sheetData>
  <mergeCells count="5">
    <mergeCell ref="A1:F1"/>
    <mergeCell ref="A10:A13"/>
    <mergeCell ref="A14:A22"/>
    <mergeCell ref="A23:A25"/>
    <mergeCell ref="A54:A55"/>
  </mergeCells>
  <conditionalFormatting sqref="C25:F25">
    <cfRule type="cellIs" dxfId="3" priority="2" operator="equal">
      <formula>$H$25</formula>
    </cfRule>
  </conditionalFormatting>
  <conditionalFormatting sqref="C21:F21">
    <cfRule type="cellIs" dxfId="2" priority="1" operator="equal">
      <formula>$H$21</formula>
    </cfRule>
  </conditionalFormatting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workbookViewId="0">
      <selection activeCell="K33" sqref="K33"/>
    </sheetView>
  </sheetViews>
  <sheetFormatPr baseColWidth="10" defaultColWidth="8.83203125" defaultRowHeight="15" x14ac:dyDescent="0.2"/>
  <cols>
    <col min="1" max="1" width="23.6640625" customWidth="1"/>
    <col min="2" max="2" width="30.33203125" customWidth="1"/>
    <col min="3" max="6" width="23" customWidth="1"/>
    <col min="8" max="8" width="0" hidden="1" customWidth="1"/>
  </cols>
  <sheetData>
    <row r="1" spans="1:6" ht="36" customHeight="1" x14ac:dyDescent="0.45">
      <c r="A1" s="90" t="s">
        <v>17</v>
      </c>
      <c r="B1" s="90"/>
      <c r="C1" s="90"/>
      <c r="D1" s="90"/>
      <c r="E1" s="90"/>
      <c r="F1" s="90"/>
    </row>
    <row r="2" spans="1:6" ht="16" thickBot="1" x14ac:dyDescent="0.25"/>
    <row r="3" spans="1:6" ht="20" thickBot="1" x14ac:dyDescent="0.3">
      <c r="B3" s="3" t="s">
        <v>36</v>
      </c>
      <c r="C3" s="76"/>
      <c r="D3" s="76"/>
      <c r="E3" s="76"/>
      <c r="F3" s="76"/>
    </row>
    <row r="4" spans="1:6" ht="20" thickBot="1" x14ac:dyDescent="0.3">
      <c r="B4" s="3" t="s">
        <v>34</v>
      </c>
      <c r="C4" s="76"/>
      <c r="D4" s="76"/>
      <c r="E4" s="76"/>
      <c r="F4" s="76"/>
    </row>
    <row r="5" spans="1:6" ht="20" thickBot="1" x14ac:dyDescent="0.3">
      <c r="A5" s="1" t="s">
        <v>14</v>
      </c>
      <c r="B5" s="3" t="s">
        <v>35</v>
      </c>
      <c r="C5" s="73"/>
      <c r="D5" s="74"/>
      <c r="E5" s="75"/>
      <c r="F5" s="74"/>
    </row>
    <row r="6" spans="1:6" ht="20" thickBot="1" x14ac:dyDescent="0.3">
      <c r="A6" s="1"/>
      <c r="B6" s="3" t="s">
        <v>37</v>
      </c>
      <c r="C6" s="73"/>
      <c r="D6" s="74"/>
      <c r="E6" s="75"/>
      <c r="F6" s="74"/>
    </row>
    <row r="7" spans="1:6" ht="20" thickBot="1" x14ac:dyDescent="0.3">
      <c r="A7" s="1"/>
      <c r="B7" s="3" t="s">
        <v>38</v>
      </c>
      <c r="C7" s="73"/>
      <c r="D7" s="74"/>
      <c r="E7" s="75"/>
      <c r="F7" s="74"/>
    </row>
    <row r="8" spans="1:6" ht="20" thickBot="1" x14ac:dyDescent="0.3">
      <c r="A8" s="1"/>
      <c r="B8" s="3" t="s">
        <v>39</v>
      </c>
      <c r="C8" s="73"/>
      <c r="D8" s="74"/>
      <c r="E8" s="75"/>
      <c r="F8" s="74"/>
    </row>
    <row r="9" spans="1:6" ht="20" thickBot="1" x14ac:dyDescent="0.3">
      <c r="A9" s="2"/>
      <c r="B9" s="2"/>
      <c r="C9" s="34" t="s">
        <v>10</v>
      </c>
      <c r="D9" s="35" t="s">
        <v>11</v>
      </c>
      <c r="E9" s="36" t="s">
        <v>12</v>
      </c>
      <c r="F9" s="35" t="s">
        <v>13</v>
      </c>
    </row>
    <row r="10" spans="1:6" ht="19" x14ac:dyDescent="0.25">
      <c r="A10" s="91" t="s">
        <v>0</v>
      </c>
      <c r="B10" s="57" t="s">
        <v>1</v>
      </c>
      <c r="C10" s="49">
        <v>40</v>
      </c>
      <c r="D10" s="24">
        <f>C10</f>
        <v>40</v>
      </c>
      <c r="E10" s="25">
        <f t="shared" ref="E10:F10" si="0">D10</f>
        <v>40</v>
      </c>
      <c r="F10" s="24">
        <f t="shared" si="0"/>
        <v>40</v>
      </c>
    </row>
    <row r="11" spans="1:6" ht="19" x14ac:dyDescent="0.25">
      <c r="A11" s="92"/>
      <c r="B11" s="58" t="s">
        <v>21</v>
      </c>
      <c r="C11" s="50">
        <v>25</v>
      </c>
      <c r="D11" s="26">
        <f>C11</f>
        <v>25</v>
      </c>
      <c r="E11" s="27">
        <f>C11</f>
        <v>25</v>
      </c>
      <c r="F11" s="26">
        <f>C11</f>
        <v>25</v>
      </c>
    </row>
    <row r="12" spans="1:6" ht="19" x14ac:dyDescent="0.25">
      <c r="A12" s="92"/>
      <c r="B12" s="59" t="s">
        <v>2</v>
      </c>
      <c r="C12" s="51">
        <v>5</v>
      </c>
      <c r="D12" s="13">
        <v>5</v>
      </c>
      <c r="E12" s="14">
        <v>5</v>
      </c>
      <c r="F12" s="13">
        <v>5</v>
      </c>
    </row>
    <row r="13" spans="1:6" ht="20" hidden="1" thickBot="1" x14ac:dyDescent="0.3">
      <c r="A13" s="93"/>
      <c r="B13" s="7" t="s">
        <v>3</v>
      </c>
      <c r="C13" s="52">
        <f>C10</f>
        <v>40</v>
      </c>
      <c r="D13" s="40">
        <f t="shared" ref="D13:F13" si="1">D10</f>
        <v>40</v>
      </c>
      <c r="E13" s="39">
        <f t="shared" si="1"/>
        <v>40</v>
      </c>
      <c r="F13" s="40">
        <f t="shared" si="1"/>
        <v>40</v>
      </c>
    </row>
    <row r="14" spans="1:6" ht="19" x14ac:dyDescent="0.25">
      <c r="A14" s="92" t="s">
        <v>4</v>
      </c>
      <c r="B14" s="60" t="s">
        <v>5</v>
      </c>
      <c r="C14" s="50">
        <v>100</v>
      </c>
      <c r="D14" s="17">
        <v>150</v>
      </c>
      <c r="E14" s="16">
        <v>250</v>
      </c>
      <c r="F14" s="17">
        <v>500</v>
      </c>
    </row>
    <row r="15" spans="1:6" ht="19" x14ac:dyDescent="0.25">
      <c r="A15" s="92"/>
      <c r="B15" s="58" t="s">
        <v>20</v>
      </c>
      <c r="C15" s="47">
        <v>8000</v>
      </c>
      <c r="D15" s="19">
        <v>12000</v>
      </c>
      <c r="E15" s="47">
        <v>9000</v>
      </c>
      <c r="F15" s="19">
        <v>10000</v>
      </c>
    </row>
    <row r="16" spans="1:6" ht="19" x14ac:dyDescent="0.25">
      <c r="A16" s="92"/>
      <c r="B16" s="60" t="s">
        <v>40</v>
      </c>
      <c r="C16" s="65">
        <v>25</v>
      </c>
      <c r="D16" s="66">
        <v>0.5</v>
      </c>
      <c r="E16" s="65">
        <v>0.75</v>
      </c>
      <c r="F16" s="66">
        <v>1</v>
      </c>
    </row>
    <row r="17" spans="1:8" ht="19" x14ac:dyDescent="0.25">
      <c r="A17" s="92"/>
      <c r="B17" s="60" t="s">
        <v>41</v>
      </c>
      <c r="C17" s="80">
        <v>0.25</v>
      </c>
      <c r="D17" s="81">
        <v>0.75</v>
      </c>
      <c r="E17" s="82">
        <v>0.5</v>
      </c>
      <c r="F17" s="81">
        <v>0.1</v>
      </c>
    </row>
    <row r="18" spans="1:8" ht="19" x14ac:dyDescent="0.25">
      <c r="A18" s="92"/>
      <c r="B18" s="60" t="s">
        <v>42</v>
      </c>
      <c r="C18" s="80">
        <v>0.5</v>
      </c>
      <c r="D18" s="81">
        <v>0.25</v>
      </c>
      <c r="E18" s="82">
        <v>0.5</v>
      </c>
      <c r="F18" s="81">
        <v>1</v>
      </c>
    </row>
    <row r="19" spans="1:8" ht="19" x14ac:dyDescent="0.25">
      <c r="A19" s="92"/>
      <c r="B19" s="58" t="s">
        <v>18</v>
      </c>
      <c r="C19" s="54">
        <v>4</v>
      </c>
      <c r="D19" s="23">
        <v>4</v>
      </c>
      <c r="E19" s="54">
        <v>4</v>
      </c>
      <c r="F19" s="23">
        <v>4</v>
      </c>
    </row>
    <row r="20" spans="1:8" ht="20" thickBot="1" x14ac:dyDescent="0.3">
      <c r="A20" s="92"/>
      <c r="B20" s="63" t="s">
        <v>43</v>
      </c>
      <c r="C20" s="77">
        <v>0.01</v>
      </c>
      <c r="D20" s="79">
        <v>0.05</v>
      </c>
      <c r="E20" s="77">
        <v>0.02</v>
      </c>
      <c r="F20" s="78">
        <v>0.03</v>
      </c>
    </row>
    <row r="21" spans="1:8" ht="20" thickBot="1" x14ac:dyDescent="0.3">
      <c r="A21" s="92"/>
      <c r="B21" s="62" t="s">
        <v>44</v>
      </c>
      <c r="C21" s="56">
        <f>C15*C17*C18*C19*C20</f>
        <v>40</v>
      </c>
      <c r="D21" s="32">
        <f t="shared" ref="D21:F21" si="2">D15*D17*D18*D19*D20</f>
        <v>450</v>
      </c>
      <c r="E21" s="32">
        <f t="shared" si="2"/>
        <v>180</v>
      </c>
      <c r="F21" s="33">
        <f t="shared" si="2"/>
        <v>120</v>
      </c>
      <c r="H21" s="29">
        <f>MAX(C21:F21)</f>
        <v>450</v>
      </c>
    </row>
    <row r="22" spans="1:8" ht="20" thickBot="1" x14ac:dyDescent="0.3">
      <c r="A22" s="93"/>
      <c r="B22" s="63" t="s">
        <v>7</v>
      </c>
      <c r="C22" s="48">
        <v>500</v>
      </c>
      <c r="D22" s="38">
        <v>15</v>
      </c>
      <c r="E22" s="37">
        <v>15</v>
      </c>
      <c r="F22" s="38">
        <v>15</v>
      </c>
    </row>
    <row r="23" spans="1:8" ht="20" thickBot="1" x14ac:dyDescent="0.3">
      <c r="A23" s="94" t="s">
        <v>8</v>
      </c>
      <c r="B23" s="12" t="s">
        <v>45</v>
      </c>
      <c r="C23" s="72">
        <f>(3.14*C16*C15)/1000</f>
        <v>628</v>
      </c>
      <c r="D23" s="72">
        <f t="shared" ref="D23:F23" si="3">(3.14*D16*D15)/1000</f>
        <v>18.84</v>
      </c>
      <c r="E23" s="72">
        <f t="shared" si="3"/>
        <v>21.195</v>
      </c>
      <c r="F23" s="72">
        <f t="shared" si="3"/>
        <v>31.4</v>
      </c>
    </row>
    <row r="24" spans="1:8" ht="20" thickBot="1" x14ac:dyDescent="0.3">
      <c r="A24" s="95"/>
      <c r="B24" s="12" t="s">
        <v>46</v>
      </c>
      <c r="C24" s="70">
        <f>C15*C20*C19</f>
        <v>320</v>
      </c>
      <c r="D24" s="71">
        <f t="shared" ref="D24:F24" si="4">D15*D20*D19</f>
        <v>2400</v>
      </c>
      <c r="E24" s="71">
        <f t="shared" si="4"/>
        <v>720</v>
      </c>
      <c r="F24" s="71">
        <f t="shared" si="4"/>
        <v>1200</v>
      </c>
    </row>
    <row r="25" spans="1:8" ht="20" thickBot="1" x14ac:dyDescent="0.3">
      <c r="A25" s="96"/>
      <c r="B25" s="12" t="s">
        <v>47</v>
      </c>
      <c r="C25" s="64">
        <f>C31/C21</f>
        <v>2.1937500000000002E-2</v>
      </c>
      <c r="D25" s="30">
        <f>D31/D21</f>
        <v>2.4506172839506169E-2</v>
      </c>
      <c r="E25" s="30">
        <f>E31/E21</f>
        <v>9.8302469135802484E-2</v>
      </c>
      <c r="F25" s="31">
        <f>F31/F21</f>
        <v>0.28634259259259259</v>
      </c>
      <c r="H25" s="28">
        <f>MIN(C25:F25)</f>
        <v>2.1937500000000002E-2</v>
      </c>
    </row>
    <row r="26" spans="1:8" ht="19" hidden="1" x14ac:dyDescent="0.25">
      <c r="A26" s="9"/>
      <c r="B26" s="10"/>
      <c r="C26" s="11">
        <f>C14/C22</f>
        <v>0.2</v>
      </c>
      <c r="D26" s="11">
        <f>D14/D22</f>
        <v>10</v>
      </c>
      <c r="E26" s="11">
        <f>E14/E22</f>
        <v>16.666666666666668</v>
      </c>
      <c r="F26" s="11">
        <f>F14/F22</f>
        <v>33.333333333333336</v>
      </c>
    </row>
    <row r="27" spans="1:8" ht="19" hidden="1" x14ac:dyDescent="0.25">
      <c r="A27" s="9"/>
      <c r="B27" s="10"/>
      <c r="C27" s="11">
        <f>C10/60</f>
        <v>0.66666666666666663</v>
      </c>
      <c r="D27" s="11">
        <f>D10/60</f>
        <v>0.66666666666666663</v>
      </c>
      <c r="E27" s="11">
        <f>E10/60</f>
        <v>0.66666666666666663</v>
      </c>
      <c r="F27" s="11">
        <f>F10/60</f>
        <v>0.66666666666666663</v>
      </c>
    </row>
    <row r="28" spans="1:8" ht="19" hidden="1" x14ac:dyDescent="0.25">
      <c r="A28" s="9"/>
      <c r="B28" s="10"/>
      <c r="C28" s="11">
        <f>(C11+C10)/60</f>
        <v>1.0833333333333333</v>
      </c>
      <c r="D28" s="11">
        <f>(D11+D10)/60</f>
        <v>1.0833333333333333</v>
      </c>
      <c r="E28" s="11">
        <f>(E11+E10)/60</f>
        <v>1.0833333333333333</v>
      </c>
      <c r="F28" s="11">
        <f>(F11+F10)/60</f>
        <v>1.0833333333333333</v>
      </c>
    </row>
    <row r="29" spans="1:8" ht="19" hidden="1" x14ac:dyDescent="0.25">
      <c r="A29" s="9"/>
      <c r="B29" s="10"/>
      <c r="C29" s="11">
        <f>C12/C22</f>
        <v>0.01</v>
      </c>
      <c r="D29" s="11">
        <f>D12/D22</f>
        <v>0.33333333333333331</v>
      </c>
      <c r="E29" s="11">
        <f>E12/E22</f>
        <v>0.33333333333333331</v>
      </c>
      <c r="F29" s="11">
        <f>F12/F22</f>
        <v>0.33333333333333331</v>
      </c>
    </row>
    <row r="30" spans="1:8" ht="19" hidden="1" x14ac:dyDescent="0.25">
      <c r="A30" s="9"/>
      <c r="B30" s="10"/>
      <c r="C30" s="11">
        <f>C28*C29</f>
        <v>1.0833333333333332E-2</v>
      </c>
      <c r="D30" s="11">
        <f t="shared" ref="D30:F30" si="5">D28*D29</f>
        <v>0.36111111111111105</v>
      </c>
      <c r="E30" s="11">
        <f t="shared" si="5"/>
        <v>0.36111111111111105</v>
      </c>
      <c r="F30" s="11">
        <f t="shared" si="5"/>
        <v>0.36111111111111105</v>
      </c>
    </row>
    <row r="31" spans="1:8" ht="19" hidden="1" x14ac:dyDescent="0.25">
      <c r="A31" s="9"/>
      <c r="B31" s="10"/>
      <c r="C31" s="11">
        <f>C26+C27+C30</f>
        <v>0.87750000000000006</v>
      </c>
      <c r="D31" s="11">
        <f t="shared" ref="D31:F31" si="6">D26+D27+D30</f>
        <v>11.027777777777777</v>
      </c>
      <c r="E31" s="11">
        <f t="shared" si="6"/>
        <v>17.694444444444446</v>
      </c>
      <c r="F31" s="11">
        <f t="shared" si="6"/>
        <v>34.361111111111114</v>
      </c>
    </row>
    <row r="32" spans="1:8" ht="20" thickBot="1" x14ac:dyDescent="0.3">
      <c r="A32" s="9"/>
      <c r="B32" s="10"/>
      <c r="C32" s="11"/>
      <c r="D32" s="11"/>
      <c r="E32" s="11"/>
      <c r="F32" s="11"/>
    </row>
    <row r="33" spans="1:2" x14ac:dyDescent="0.2">
      <c r="A33" s="5" t="s">
        <v>15</v>
      </c>
      <c r="B33" s="8"/>
    </row>
    <row r="34" spans="1:2" ht="16" thickBot="1" x14ac:dyDescent="0.25">
      <c r="A34" s="6" t="s">
        <v>16</v>
      </c>
      <c r="B34" s="4"/>
    </row>
    <row r="52" spans="1:9" x14ac:dyDescent="0.2">
      <c r="E52" t="s">
        <v>14</v>
      </c>
    </row>
    <row r="53" spans="1:9" ht="16" thickBot="1" x14ac:dyDescent="0.25">
      <c r="E53" t="s">
        <v>14</v>
      </c>
    </row>
    <row r="54" spans="1:9" ht="19" x14ac:dyDescent="0.25">
      <c r="A54" s="91" t="s">
        <v>52</v>
      </c>
      <c r="B54" s="101" t="str">
        <f>B23</f>
        <v>Surface Meters Per Minute</v>
      </c>
      <c r="C54" s="97">
        <v>628</v>
      </c>
      <c r="D54" s="97">
        <v>19</v>
      </c>
      <c r="E54" s="97">
        <v>21</v>
      </c>
      <c r="F54" s="98">
        <v>31</v>
      </c>
    </row>
    <row r="55" spans="1:9" ht="20" thickBot="1" x14ac:dyDescent="0.3">
      <c r="A55" s="93"/>
      <c r="B55" s="102" t="str">
        <f>B15</f>
        <v>RPM</v>
      </c>
      <c r="C55" s="99">
        <f>(1000*C54)/(3.14*C16)</f>
        <v>8000</v>
      </c>
      <c r="D55" s="99">
        <f t="shared" ref="D55:F55" si="7">(1000*D54)/(3.14*D16)</f>
        <v>12101.910828025477</v>
      </c>
      <c r="E55" s="99">
        <f t="shared" si="7"/>
        <v>8917.1974522293003</v>
      </c>
      <c r="F55" s="100">
        <f t="shared" si="7"/>
        <v>9872.6114649681531</v>
      </c>
    </row>
    <row r="56" spans="1:9" hidden="1" x14ac:dyDescent="0.2">
      <c r="A56" s="43" t="s">
        <v>23</v>
      </c>
      <c r="B56" s="43"/>
      <c r="C56" s="43"/>
    </row>
    <row r="57" spans="1:9" hidden="1" x14ac:dyDescent="0.2">
      <c r="A57" s="43" t="s">
        <v>24</v>
      </c>
      <c r="B57" s="44">
        <f>MAX(C21:F21)</f>
        <v>450</v>
      </c>
      <c r="C57" s="43"/>
      <c r="G57" t="s">
        <v>22</v>
      </c>
      <c r="H57" t="s">
        <v>22</v>
      </c>
      <c r="I57" t="s">
        <v>14</v>
      </c>
    </row>
    <row r="58" spans="1:9" hidden="1" x14ac:dyDescent="0.2">
      <c r="A58" s="43" t="s">
        <v>25</v>
      </c>
      <c r="B58" s="45">
        <f>MIN(C25:F25)</f>
        <v>2.1937500000000002E-2</v>
      </c>
      <c r="C58" s="43"/>
    </row>
    <row r="59" spans="1:9" hidden="1" x14ac:dyDescent="0.2">
      <c r="A59" s="43"/>
      <c r="B59" s="43"/>
      <c r="C59" s="43" t="s">
        <v>30</v>
      </c>
    </row>
    <row r="60" spans="1:9" hidden="1" x14ac:dyDescent="0.2">
      <c r="A60" s="43" t="s">
        <v>26</v>
      </c>
      <c r="B60" s="43">
        <f>C21</f>
        <v>40</v>
      </c>
      <c r="C60" s="44" t="str">
        <f>IF(B60&gt;=$B$57,B60,"")</f>
        <v/>
      </c>
    </row>
    <row r="61" spans="1:9" hidden="1" x14ac:dyDescent="0.2">
      <c r="A61" s="43" t="s">
        <v>27</v>
      </c>
      <c r="B61" s="43">
        <f>D21</f>
        <v>450</v>
      </c>
      <c r="C61" s="44">
        <f t="shared" ref="C61:C63" si="8">IF(B61&gt;=$B$57,B61,"")</f>
        <v>450</v>
      </c>
    </row>
    <row r="62" spans="1:9" hidden="1" x14ac:dyDescent="0.2">
      <c r="A62" s="43" t="s">
        <v>28</v>
      </c>
      <c r="B62" s="43">
        <f>E21</f>
        <v>180</v>
      </c>
      <c r="C62" s="44" t="str">
        <f t="shared" si="8"/>
        <v/>
      </c>
    </row>
    <row r="63" spans="1:9" hidden="1" x14ac:dyDescent="0.2">
      <c r="A63" s="43" t="s">
        <v>29</v>
      </c>
      <c r="B63" s="43">
        <f>F21</f>
        <v>120</v>
      </c>
      <c r="C63" s="44" t="str">
        <f t="shared" si="8"/>
        <v/>
      </c>
    </row>
    <row r="64" spans="1:9" hidden="1" x14ac:dyDescent="0.2">
      <c r="A64" s="43"/>
      <c r="B64" s="45"/>
      <c r="C64" s="46" t="s">
        <v>31</v>
      </c>
    </row>
    <row r="65" spans="1:3" hidden="1" x14ac:dyDescent="0.2">
      <c r="A65" s="43" t="s">
        <v>26</v>
      </c>
      <c r="B65" s="45">
        <f>C25</f>
        <v>2.1937500000000002E-2</v>
      </c>
      <c r="C65" s="46">
        <f>IF(B65&lt;=$B$58,B65,"")</f>
        <v>2.1937500000000002E-2</v>
      </c>
    </row>
    <row r="66" spans="1:3" hidden="1" x14ac:dyDescent="0.2">
      <c r="A66" s="43" t="s">
        <v>27</v>
      </c>
      <c r="B66" s="45">
        <f>D25</f>
        <v>2.4506172839506169E-2</v>
      </c>
      <c r="C66" s="46" t="str">
        <f t="shared" ref="C66:C68" si="9">IF(B66&lt;=$B$58,B66,"")</f>
        <v/>
      </c>
    </row>
    <row r="67" spans="1:3" hidden="1" x14ac:dyDescent="0.2">
      <c r="A67" s="43" t="s">
        <v>28</v>
      </c>
      <c r="B67" s="45">
        <f>E25</f>
        <v>9.8302469135802484E-2</v>
      </c>
      <c r="C67" s="46" t="str">
        <f t="shared" si="9"/>
        <v/>
      </c>
    </row>
    <row r="68" spans="1:3" hidden="1" x14ac:dyDescent="0.2">
      <c r="A68" s="43" t="s">
        <v>29</v>
      </c>
      <c r="B68" s="45">
        <f>F25</f>
        <v>0.28634259259259259</v>
      </c>
      <c r="C68" s="46" t="str">
        <f t="shared" si="9"/>
        <v/>
      </c>
    </row>
    <row r="69" spans="1:3" hidden="1" x14ac:dyDescent="0.2"/>
    <row r="70" spans="1:3" hidden="1" x14ac:dyDescent="0.2"/>
  </sheetData>
  <mergeCells count="5">
    <mergeCell ref="A10:A13"/>
    <mergeCell ref="A14:A22"/>
    <mergeCell ref="A1:F1"/>
    <mergeCell ref="A23:A25"/>
    <mergeCell ref="A54:A55"/>
  </mergeCells>
  <conditionalFormatting sqref="C25:F25">
    <cfRule type="cellIs" dxfId="1" priority="2" operator="equal">
      <formula>$H$25</formula>
    </cfRule>
  </conditionalFormatting>
  <conditionalFormatting sqref="C21:F21">
    <cfRule type="cellIs" dxfId="0" priority="1" operator="equal">
      <formula>$H$21</formula>
    </cfRule>
  </conditionalFormatting>
  <pageMargins left="0.7" right="0.7" top="0.75" bottom="0.75" header="0.3" footer="0.3"/>
  <pageSetup orientation="portrait"/>
  <ignoredErrors>
    <ignoredError sqref="E11:F11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VirtualRunoff (inch)</vt:lpstr>
      <vt:lpstr>VirtualRunoff (mm)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Barton</cp:lastModifiedBy>
  <dcterms:created xsi:type="dcterms:W3CDTF">2012-03-20T15:50:46Z</dcterms:created>
  <dcterms:modified xsi:type="dcterms:W3CDTF">2021-01-05T14:40:45Z</dcterms:modified>
</cp:coreProperties>
</file>